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24d491d6aff52a0/Desktop/Riding Club/Newsletter and Schedules/2025 Schedules ^0 Newsletters/"/>
    </mc:Choice>
  </mc:AlternateContent>
  <xr:revisionPtr revIDLastSave="0" documentId="8_{2982E23B-1DC9-4552-857B-D15B5A14E4A4}" xr6:coauthVersionLast="47" xr6:coauthVersionMax="47" xr10:uidLastSave="{00000000-0000-0000-0000-000000000000}"/>
  <bookViews>
    <workbookView xWindow="-120" yWindow="-120" windowWidth="20730" windowHeight="11160" tabRatio="599" xr2:uid="{5E3879AE-E6DF-4CA6-AF7A-BD8F229FB959}"/>
  </bookViews>
  <sheets>
    <sheet name="CT Entry Form" sheetId="1" r:id="rId1"/>
  </sheets>
  <definedNames>
    <definedName name="Ind" localSheetId="0">'CT Entry Form'!$AI$14</definedName>
    <definedName name="Ind">#REF!</definedName>
    <definedName name="IndOrTeam" localSheetId="0">'CT Entry Form'!$AI$13:$AI$14</definedName>
    <definedName name="IndOrTeam">#REF!</definedName>
    <definedName name="Pair" localSheetId="0">'CT Entry Form'!$AI$15</definedName>
    <definedName name="Pair">#REF!</definedName>
    <definedName name="_xlnm.Print_Area" localSheetId="0">'CT Entry Form'!$B$1:$O$52</definedName>
    <definedName name="TeamInd" localSheetId="0">'CT Entry Form'!$AI$13:$AI$14</definedName>
    <definedName name="TeamInd">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F20" i="1" l="1"/>
  <c r="AF19" i="1"/>
  <c r="AF18" i="1"/>
  <c r="AF17" i="1"/>
  <c r="AF16" i="1"/>
  <c r="AF15" i="1"/>
  <c r="AF14" i="1"/>
  <c r="AF13" i="1"/>
  <c r="F43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M37" i="1" l="1"/>
  <c r="M34" i="1"/>
  <c r="M26" i="1"/>
  <c r="M25" i="1"/>
  <c r="M24" i="1"/>
  <c r="U40" i="1"/>
  <c r="U38" i="1"/>
  <c r="U32" i="1"/>
  <c r="U31" i="1"/>
  <c r="V32" i="1"/>
  <c r="W14" i="1"/>
  <c r="W13" i="1"/>
  <c r="C13" i="1"/>
  <c r="W42" i="1"/>
  <c r="T42" i="1"/>
  <c r="X42" i="1" s="1"/>
  <c r="O42" i="1" s="1"/>
  <c r="S42" i="1"/>
  <c r="N42" i="1"/>
  <c r="D42" i="1"/>
  <c r="C42" i="1"/>
  <c r="W41" i="1"/>
  <c r="T41" i="1"/>
  <c r="X41" i="1" s="1"/>
  <c r="O41" i="1" s="1"/>
  <c r="S41" i="1"/>
  <c r="N41" i="1"/>
  <c r="D41" i="1"/>
  <c r="C41" i="1"/>
  <c r="W40" i="1"/>
  <c r="T40" i="1"/>
  <c r="X40" i="1" s="1"/>
  <c r="O40" i="1" s="1"/>
  <c r="S40" i="1"/>
  <c r="D40" i="1"/>
  <c r="C40" i="1"/>
  <c r="W39" i="1"/>
  <c r="T39" i="1"/>
  <c r="X39" i="1" s="1"/>
  <c r="O39" i="1" s="1"/>
  <c r="S39" i="1"/>
  <c r="D39" i="1"/>
  <c r="C39" i="1"/>
  <c r="W38" i="1"/>
  <c r="T38" i="1"/>
  <c r="X38" i="1" s="1"/>
  <c r="O38" i="1" s="1"/>
  <c r="S38" i="1"/>
  <c r="D38" i="1"/>
  <c r="C38" i="1"/>
  <c r="W37" i="1"/>
  <c r="T37" i="1"/>
  <c r="X37" i="1" s="1"/>
  <c r="O37" i="1" s="1"/>
  <c r="S37" i="1"/>
  <c r="D37" i="1"/>
  <c r="C37" i="1"/>
  <c r="W36" i="1"/>
  <c r="T36" i="1"/>
  <c r="X36" i="1" s="1"/>
  <c r="S36" i="1"/>
  <c r="D36" i="1"/>
  <c r="C36" i="1"/>
  <c r="W35" i="1"/>
  <c r="T35" i="1"/>
  <c r="X35" i="1" s="1"/>
  <c r="O35" i="1" s="1"/>
  <c r="S35" i="1"/>
  <c r="D35" i="1"/>
  <c r="C35" i="1"/>
  <c r="W34" i="1"/>
  <c r="T34" i="1"/>
  <c r="X34" i="1" s="1"/>
  <c r="S34" i="1"/>
  <c r="D34" i="1"/>
  <c r="C34" i="1"/>
  <c r="W33" i="1"/>
  <c r="T33" i="1"/>
  <c r="X33" i="1" s="1"/>
  <c r="O33" i="1" s="1"/>
  <c r="S33" i="1"/>
  <c r="D33" i="1"/>
  <c r="C33" i="1"/>
  <c r="W32" i="1"/>
  <c r="T32" i="1"/>
  <c r="X32" i="1" s="1"/>
  <c r="O32" i="1" s="1"/>
  <c r="S32" i="1"/>
  <c r="D32" i="1"/>
  <c r="C32" i="1"/>
  <c r="W31" i="1"/>
  <c r="T31" i="1"/>
  <c r="X31" i="1" s="1"/>
  <c r="O31" i="1" s="1"/>
  <c r="S31" i="1"/>
  <c r="D31" i="1"/>
  <c r="C31" i="1"/>
  <c r="W30" i="1"/>
  <c r="T30" i="1"/>
  <c r="X30" i="1" s="1"/>
  <c r="O30" i="1" s="1"/>
  <c r="S30" i="1"/>
  <c r="D30" i="1"/>
  <c r="C30" i="1"/>
  <c r="W29" i="1"/>
  <c r="T29" i="1"/>
  <c r="X29" i="1" s="1"/>
  <c r="O29" i="1" s="1"/>
  <c r="S29" i="1"/>
  <c r="D29" i="1"/>
  <c r="C29" i="1"/>
  <c r="W28" i="1"/>
  <c r="T28" i="1"/>
  <c r="X28" i="1" s="1"/>
  <c r="S28" i="1"/>
  <c r="D28" i="1"/>
  <c r="C28" i="1"/>
  <c r="W27" i="1"/>
  <c r="T27" i="1"/>
  <c r="X27" i="1" s="1"/>
  <c r="O27" i="1" s="1"/>
  <c r="S27" i="1"/>
  <c r="D27" i="1"/>
  <c r="C27" i="1"/>
  <c r="W26" i="1"/>
  <c r="T26" i="1"/>
  <c r="X26" i="1" s="1"/>
  <c r="S26" i="1"/>
  <c r="D26" i="1"/>
  <c r="C26" i="1"/>
  <c r="W25" i="1"/>
  <c r="T25" i="1"/>
  <c r="X25" i="1" s="1"/>
  <c r="O25" i="1" s="1"/>
  <c r="S25" i="1"/>
  <c r="D25" i="1"/>
  <c r="C25" i="1"/>
  <c r="W24" i="1"/>
  <c r="T24" i="1"/>
  <c r="X24" i="1" s="1"/>
  <c r="O24" i="1" s="1"/>
  <c r="S24" i="1"/>
  <c r="D24" i="1"/>
  <c r="C24" i="1"/>
  <c r="W23" i="1"/>
  <c r="T23" i="1"/>
  <c r="X23" i="1" s="1"/>
  <c r="O23" i="1" s="1"/>
  <c r="S23" i="1"/>
  <c r="D23" i="1"/>
  <c r="C23" i="1"/>
  <c r="W22" i="1"/>
  <c r="T22" i="1"/>
  <c r="S22" i="1"/>
  <c r="D22" i="1"/>
  <c r="C22" i="1"/>
  <c r="W21" i="1"/>
  <c r="T21" i="1"/>
  <c r="F21" i="1" s="1"/>
  <c r="S21" i="1"/>
  <c r="D21" i="1"/>
  <c r="C21" i="1"/>
  <c r="W20" i="1"/>
  <c r="T20" i="1"/>
  <c r="F20" i="1" s="1"/>
  <c r="S20" i="1"/>
  <c r="D20" i="1"/>
  <c r="C20" i="1"/>
  <c r="W19" i="1"/>
  <c r="T19" i="1"/>
  <c r="F19" i="1" s="1"/>
  <c r="S19" i="1"/>
  <c r="D19" i="1"/>
  <c r="C19" i="1"/>
  <c r="W18" i="1"/>
  <c r="T18" i="1"/>
  <c r="F18" i="1" s="1"/>
  <c r="S18" i="1"/>
  <c r="D18" i="1"/>
  <c r="C18" i="1"/>
  <c r="W17" i="1"/>
  <c r="T17" i="1"/>
  <c r="F17" i="1" s="1"/>
  <c r="S17" i="1"/>
  <c r="D17" i="1"/>
  <c r="C17" i="1"/>
  <c r="W16" i="1"/>
  <c r="T16" i="1"/>
  <c r="F16" i="1" s="1"/>
  <c r="S16" i="1"/>
  <c r="D16" i="1"/>
  <c r="C16" i="1"/>
  <c r="W15" i="1"/>
  <c r="T15" i="1"/>
  <c r="F15" i="1" s="1"/>
  <c r="S15" i="1"/>
  <c r="D15" i="1"/>
  <c r="C15" i="1"/>
  <c r="T14" i="1"/>
  <c r="F14" i="1" s="1"/>
  <c r="S14" i="1"/>
  <c r="D14" i="1"/>
  <c r="C14" i="1"/>
  <c r="T13" i="1"/>
  <c r="F13" i="1" s="1"/>
  <c r="S13" i="1"/>
  <c r="D13" i="1"/>
  <c r="F22" i="1" l="1"/>
  <c r="L27" i="1"/>
  <c r="M27" i="1"/>
  <c r="L28" i="1"/>
  <c r="M28" i="1"/>
  <c r="L36" i="1"/>
  <c r="M36" i="1"/>
  <c r="O26" i="1"/>
  <c r="O34" i="1"/>
  <c r="V28" i="1"/>
  <c r="L30" i="1"/>
  <c r="M30" i="1"/>
  <c r="L38" i="1"/>
  <c r="M38" i="1"/>
  <c r="V29" i="1"/>
  <c r="M29" i="1"/>
  <c r="V30" i="1"/>
  <c r="L23" i="1"/>
  <c r="M23" i="1"/>
  <c r="L31" i="1"/>
  <c r="M31" i="1"/>
  <c r="L39" i="1"/>
  <c r="M39" i="1"/>
  <c r="L32" i="1"/>
  <c r="M32" i="1"/>
  <c r="L40" i="1"/>
  <c r="M40" i="1"/>
  <c r="L35" i="1"/>
  <c r="M35" i="1"/>
  <c r="O28" i="1"/>
  <c r="O36" i="1"/>
  <c r="V40" i="1"/>
  <c r="L33" i="1"/>
  <c r="M33" i="1"/>
  <c r="L41" i="1"/>
  <c r="M41" i="1"/>
  <c r="L42" i="1"/>
  <c r="M42" i="1"/>
  <c r="U30" i="1"/>
  <c r="U36" i="1"/>
  <c r="U29" i="1"/>
  <c r="L29" i="1"/>
  <c r="U39" i="1"/>
  <c r="V24" i="1"/>
  <c r="L24" i="1"/>
  <c r="U37" i="1"/>
  <c r="L37" i="1"/>
  <c r="V36" i="1"/>
  <c r="U23" i="1"/>
  <c r="U25" i="1"/>
  <c r="L25" i="1"/>
  <c r="V27" i="1"/>
  <c r="U28" i="1"/>
  <c r="V26" i="1"/>
  <c r="L26" i="1"/>
  <c r="U34" i="1"/>
  <c r="L34" i="1"/>
  <c r="U41" i="1"/>
  <c r="U24" i="1"/>
  <c r="U33" i="1"/>
  <c r="U42" i="1"/>
  <c r="V18" i="1"/>
  <c r="U18" i="1" s="1"/>
  <c r="M18" i="1" s="1"/>
  <c r="V33" i="1"/>
  <c r="U26" i="1"/>
  <c r="U35" i="1"/>
  <c r="V25" i="1"/>
  <c r="V34" i="1"/>
  <c r="U27" i="1"/>
  <c r="V35" i="1"/>
  <c r="V17" i="1"/>
  <c r="U17" i="1" s="1"/>
  <c r="X17" i="1" s="1"/>
  <c r="V31" i="1"/>
  <c r="V37" i="1"/>
  <c r="V38" i="1"/>
  <c r="V39" i="1"/>
  <c r="V23" i="1"/>
  <c r="V19" i="1"/>
  <c r="U19" i="1" s="1"/>
  <c r="M19" i="1" s="1"/>
  <c r="V21" i="1"/>
  <c r="L21" i="1" s="1"/>
  <c r="V13" i="1"/>
  <c r="U13" i="1" s="1"/>
  <c r="M13" i="1" s="1"/>
  <c r="V14" i="1"/>
  <c r="U14" i="1" s="1"/>
  <c r="M14" i="1" s="1"/>
  <c r="V41" i="1"/>
  <c r="V42" i="1"/>
  <c r="V20" i="1"/>
  <c r="U20" i="1" s="1"/>
  <c r="M20" i="1" s="1"/>
  <c r="N27" i="1"/>
  <c r="O17" i="1" l="1"/>
  <c r="M17" i="1"/>
  <c r="L17" i="1"/>
  <c r="L18" i="1"/>
  <c r="L14" i="1"/>
  <c r="L20" i="1"/>
  <c r="L13" i="1"/>
  <c r="L19" i="1"/>
  <c r="U21" i="1"/>
  <c r="M21" i="1" s="1"/>
  <c r="V15" i="1"/>
  <c r="U15" i="1" s="1"/>
  <c r="X15" i="1" s="1"/>
  <c r="X14" i="1"/>
  <c r="X13" i="1"/>
  <c r="N13" i="1" s="1"/>
  <c r="V22" i="1"/>
  <c r="L22" i="1" s="1"/>
  <c r="V16" i="1"/>
  <c r="L16" i="1" s="1"/>
  <c r="N36" i="1"/>
  <c r="N35" i="1"/>
  <c r="N28" i="1"/>
  <c r="N39" i="1"/>
  <c r="N38" i="1"/>
  <c r="N37" i="1"/>
  <c r="N34" i="1"/>
  <c r="N33" i="1"/>
  <c r="N32" i="1"/>
  <c r="N25" i="1"/>
  <c r="O13" i="1" l="1"/>
  <c r="O14" i="1"/>
  <c r="L15" i="1"/>
  <c r="M15" i="1"/>
  <c r="O15" i="1"/>
  <c r="U22" i="1"/>
  <c r="U16" i="1"/>
  <c r="X19" i="1" s="1"/>
  <c r="N14" i="1"/>
  <c r="N17" i="1"/>
  <c r="N29" i="1"/>
  <c r="N26" i="1"/>
  <c r="N30" i="1"/>
  <c r="N31" i="1"/>
  <c r="N40" i="1"/>
  <c r="N24" i="1"/>
  <c r="N15" i="1"/>
  <c r="N23" i="1"/>
  <c r="X22" i="1" l="1"/>
  <c r="O22" i="1" s="1"/>
  <c r="M22" i="1"/>
  <c r="X21" i="1"/>
  <c r="N21" i="1" s="1"/>
  <c r="X16" i="1"/>
  <c r="O16" i="1" s="1"/>
  <c r="X18" i="1"/>
  <c r="N18" i="1" s="1"/>
  <c r="M16" i="1"/>
  <c r="O19" i="1"/>
  <c r="X20" i="1"/>
  <c r="N19" i="1"/>
  <c r="N22" i="1" l="1"/>
  <c r="O18" i="1"/>
  <c r="O21" i="1"/>
  <c r="N16" i="1"/>
  <c r="O20" i="1"/>
  <c r="N20" i="1"/>
  <c r="N10" i="1" l="1"/>
  <c r="N45" i="1"/>
</calcChain>
</file>

<file path=xl/sharedStrings.xml><?xml version="1.0" encoding="utf-8"?>
<sst xmlns="http://schemas.openxmlformats.org/spreadsheetml/2006/main" count="174" uniqueCount="105">
  <si>
    <t>Hidden</t>
  </si>
  <si>
    <t>Column</t>
  </si>
  <si>
    <t>Entry Fees</t>
  </si>
  <si>
    <t>Team</t>
  </si>
  <si>
    <t>Club Name</t>
  </si>
  <si>
    <t xml:space="preserve">WYE VALLEY </t>
  </si>
  <si>
    <t>Individual</t>
  </si>
  <si>
    <t>Team Manager/Contact:</t>
  </si>
  <si>
    <t>Contact</t>
  </si>
  <si>
    <t>Email:</t>
  </si>
  <si>
    <t>Closing Date</t>
  </si>
  <si>
    <t>Tel:</t>
  </si>
  <si>
    <t>TOTAL</t>
  </si>
  <si>
    <t>Lookup tables (will be locked and hidden)</t>
  </si>
  <si>
    <t>Index No.</t>
  </si>
  <si>
    <t>Class</t>
  </si>
  <si>
    <t>Test</t>
  </si>
  <si>
    <t>Rider</t>
  </si>
  <si>
    <r>
      <t xml:space="preserve">Horse 
</t>
    </r>
    <r>
      <rPr>
        <sz val="9"/>
        <color rgb="FFFF0000"/>
        <rFont val="Calibri"/>
        <family val="2"/>
        <scheme val="minor"/>
      </rPr>
      <t>(Name on Passport)</t>
    </r>
  </si>
  <si>
    <t>Membership No.</t>
  </si>
  <si>
    <t>Team Name for Upload</t>
  </si>
  <si>
    <t>Entry Fee</t>
  </si>
  <si>
    <t>Errors</t>
  </si>
  <si>
    <t>Hidden Column
ClubName</t>
  </si>
  <si>
    <t>Hidden Column
EntryType</t>
  </si>
  <si>
    <t>Hidden Column
Comp&amp;TeamName</t>
  </si>
  <si>
    <t xml:space="preserve">Class </t>
  </si>
  <si>
    <t>used for DropDownName</t>
  </si>
  <si>
    <t>Team Comp</t>
  </si>
  <si>
    <t>Qualifier?</t>
  </si>
  <si>
    <t xml:space="preserve">Entry Fee
</t>
  </si>
  <si>
    <t>Named Ranges</t>
  </si>
  <si>
    <t>T</t>
  </si>
  <si>
    <t>Ind</t>
  </si>
  <si>
    <t xml:space="preserve">CARDIFF &amp; VALE </t>
  </si>
  <si>
    <t>CARDIFF RIDING CENTRE</t>
  </si>
  <si>
    <t>Pair</t>
  </si>
  <si>
    <t xml:space="preserve">GOLDEN VALLEY </t>
  </si>
  <si>
    <t>IndOrTeam</t>
  </si>
  <si>
    <t>Data</t>
  </si>
  <si>
    <t xml:space="preserve">HEREFORD &amp; DISTRICT </t>
  </si>
  <si>
    <t>Vlidation</t>
  </si>
  <si>
    <t>Values</t>
  </si>
  <si>
    <t>R</t>
  </si>
  <si>
    <t xml:space="preserve">MARDEN </t>
  </si>
  <si>
    <t xml:space="preserve">MILLBROOK </t>
  </si>
  <si>
    <t xml:space="preserve">MYNYDD </t>
  </si>
  <si>
    <t xml:space="preserve">RHYDDID </t>
  </si>
  <si>
    <t xml:space="preserve">RIDERS 2000 </t>
  </si>
  <si>
    <t xml:space="preserve">RUDRY VILLAGE </t>
  </si>
  <si>
    <t>SEVERNVALE EQUESTRIAN CENTRE</t>
  </si>
  <si>
    <t xml:space="preserve">SOUTHERNDOWN </t>
  </si>
  <si>
    <t xml:space="preserve">TORFAEN </t>
  </si>
  <si>
    <t xml:space="preserve">VALE OF ARROW </t>
  </si>
  <si>
    <t xml:space="preserve">VALE OF USK </t>
  </si>
  <si>
    <t xml:space="preserve">Y FENNI &amp; DISTRICT </t>
  </si>
  <si>
    <t>If you have any special requests regarding times, please include in email. We will try to accommodate reasonable requests but cannot guarantee this.</t>
  </si>
  <si>
    <t>Payment details</t>
  </si>
  <si>
    <t>Please put club name as reference and include proof of payment where possible. Entries will not be confirmed until payment is received.</t>
  </si>
  <si>
    <r>
      <t xml:space="preserve">By returning this form, I agree (on behalf of the competing member/s) to be bound by the rules of British Riding Clubs and the Rules for this event as shown on the schedule. I have checked that all horses’ flu vaccinations are correct.
It is the Team Manager’s responsibility to:
</t>
    </r>
    <r>
      <rPr>
        <sz val="8"/>
        <color theme="1"/>
        <rFont val="Calibri"/>
        <family val="2"/>
      </rPr>
      <t>●</t>
    </r>
    <r>
      <rPr>
        <sz val="11"/>
        <color theme="1"/>
        <rFont val="Calibri"/>
        <family val="2"/>
        <scheme val="minor"/>
      </rPr>
      <t xml:space="preserve"> hold emergency contact numbers for all riders.
</t>
    </r>
    <r>
      <rPr>
        <sz val="8"/>
        <color theme="1"/>
        <rFont val="Calibri"/>
        <family val="2"/>
        <scheme val="minor"/>
      </rPr>
      <t>●</t>
    </r>
    <r>
      <rPr>
        <sz val="11"/>
        <color theme="1"/>
        <rFont val="Calibri"/>
        <family val="2"/>
        <scheme val="minor"/>
      </rPr>
      <t xml:space="preserve"> check eligibility of riders and horses against BRC Handbook</t>
    </r>
  </si>
  <si>
    <t>Entry Form</t>
  </si>
  <si>
    <t>TO BE ADDED</t>
  </si>
  <si>
    <t xml:space="preserve">Individ/
Team
</t>
  </si>
  <si>
    <t>Horse</t>
  </si>
  <si>
    <t>Eligible?</t>
  </si>
  <si>
    <t>Y</t>
  </si>
  <si>
    <t>N</t>
  </si>
  <si>
    <t>Qualifier for:</t>
  </si>
  <si>
    <r>
      <t xml:space="preserve">Team Name
</t>
    </r>
    <r>
      <rPr>
        <i/>
        <sz val="9"/>
        <color rgb="FFFF0000"/>
        <rFont val="Calibri"/>
        <family val="2"/>
        <scheme val="minor"/>
      </rPr>
      <t xml:space="preserve"> (REQUIRED on each row for Team)</t>
    </r>
  </si>
  <si>
    <t>Rider 1</t>
  </si>
  <si>
    <t>Horse 1</t>
  </si>
  <si>
    <t>Prelim 2/70cm</t>
  </si>
  <si>
    <r>
      <rPr>
        <b/>
        <sz val="14"/>
        <color theme="1"/>
        <rFont val="Calibri"/>
        <family val="2"/>
        <scheme val="minor"/>
      </rPr>
      <t>S</t>
    </r>
    <r>
      <rPr>
        <b/>
        <sz val="11"/>
        <color theme="1"/>
        <rFont val="Calibri"/>
        <family val="2"/>
        <scheme val="minor"/>
      </rPr>
      <t>en/</t>
    </r>
    <r>
      <rPr>
        <b/>
        <sz val="14"/>
        <color theme="1"/>
        <rFont val="Calibri"/>
        <family val="2"/>
        <scheme val="minor"/>
      </rPr>
      <t>J</t>
    </r>
    <r>
      <rPr>
        <b/>
        <sz val="11"/>
        <color theme="1"/>
        <rFont val="Calibri"/>
        <family val="2"/>
        <scheme val="minor"/>
      </rPr>
      <t>un</t>
    </r>
  </si>
  <si>
    <r>
      <t xml:space="preserve">Enter </t>
    </r>
    <r>
      <rPr>
        <b/>
        <sz val="16"/>
        <color theme="1"/>
        <rFont val="Calibri"/>
        <family val="2"/>
        <scheme val="minor"/>
      </rPr>
      <t>T</t>
    </r>
    <r>
      <rPr>
        <b/>
        <sz val="10"/>
        <color theme="1"/>
        <rFont val="Calibri"/>
        <family val="2"/>
        <scheme val="minor"/>
      </rPr>
      <t xml:space="preserve"> if Team</t>
    </r>
  </si>
  <si>
    <t>Team Competition</t>
  </si>
  <si>
    <t>Hidden Column
Team Comp</t>
  </si>
  <si>
    <t>BRC Area 15 Combined Training Qualifier</t>
  </si>
  <si>
    <t>Prelim 1/60cm</t>
  </si>
  <si>
    <t>M</t>
  </si>
  <si>
    <t>Novice</t>
  </si>
  <si>
    <t>Prelim 2/60cm</t>
  </si>
  <si>
    <t>Novice 2/70cm</t>
  </si>
  <si>
    <t>Prelim 1/80cm</t>
  </si>
  <si>
    <t>Open</t>
  </si>
  <si>
    <t>Novice 1/80cm</t>
  </si>
  <si>
    <t>Prelim 2/90cm</t>
  </si>
  <si>
    <t>NOVICE Team</t>
  </si>
  <si>
    <t>OPEN Team</t>
  </si>
  <si>
    <t>Sunday 15th June 2025, Tremains Farm, Llantwit Major</t>
  </si>
  <si>
    <t>BRC Combined Championships, Aston-le Walls, 27-28th October 2025</t>
  </si>
  <si>
    <t>version 23.01.25</t>
  </si>
  <si>
    <t xml:space="preserve">LLANTWIT MAJOR &amp; DIST </t>
  </si>
  <si>
    <t>No. in Team (counts Col W)</t>
  </si>
  <si>
    <t>Club</t>
  </si>
  <si>
    <t>Jun/ Senior/Mixed</t>
  </si>
  <si>
    <t>Llantwit Major &amp; District RC</t>
  </si>
  <si>
    <r>
      <t xml:space="preserve">Cells not needed will be blacked out.  When team name is required, cells highlighted in light blue. Team Name: Use club initials or short version  and make sure different names if more than one team in the same team competition. - eg WVRC 1 , WVRC 2 if 2 teams entering Open CT. </t>
    </r>
    <r>
      <rPr>
        <b/>
        <i/>
        <sz val="11"/>
        <color rgb="FFFF0000"/>
        <rFont val="Calibri"/>
        <family val="2"/>
        <scheme val="minor"/>
      </rPr>
      <t>DO NOT</t>
    </r>
    <r>
      <rPr>
        <i/>
        <sz val="11"/>
        <color rgb="FFFF0000"/>
        <rFont val="Calibri"/>
        <family val="2"/>
        <scheme val="minor"/>
      </rPr>
      <t xml:space="preserve"> repeat full Club Name entered above.
 INDIVIDUALS CAN ENTER ALL CLASSES. Cells not needed will be blacked out. TEAMS: Enter T and Team Name for every row.  One rider for each dressage test, Novice: classes 1 to 4. Open classes 5-8
Blank rows between teams are not needed. DO NOT USE DRAG AND DROP TO MOVE ENTRIES TO ANOTHER ROW,  COPY AND PASTE is FINE. </t>
    </r>
  </si>
  <si>
    <t>Novice 2/90cm</t>
  </si>
  <si>
    <t>Please save this entry spreadsheet and attach to an email to Ann Barnaby</t>
  </si>
  <si>
    <t>ann.barnaby@btinternet.com</t>
  </si>
  <si>
    <t>Llantwit Major &amp; District Riding Club</t>
  </si>
  <si>
    <t>30-91-18</t>
  </si>
  <si>
    <t>01896641</t>
  </si>
  <si>
    <t>Lloyds Bank</t>
  </si>
  <si>
    <t xml:space="preserve">If you wish to pay by cheque, please contact Ann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</si>
</sst>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£&quot;#,##0;[Red]\-&quot;£&quot;#,##0"/>
    <numFmt numFmtId="164" formatCode="&quot;£&quot;#,##0"/>
    <numFmt numFmtId="165" formatCode="[$-F800]dddd\,\ mmmm\ dd\,\ yyyy"/>
  </numFmts>
  <fonts count="38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365F91"/>
      <name val="Arial"/>
      <family val="2"/>
    </font>
    <font>
      <b/>
      <sz val="14"/>
      <color rgb="FF365F91"/>
      <name val="Arial"/>
      <family val="2"/>
    </font>
    <font>
      <sz val="11"/>
      <color theme="0" tint="-0.34998626667073579"/>
      <name val="Calibri"/>
      <family val="2"/>
      <scheme val="minor"/>
    </font>
    <font>
      <b/>
      <sz val="16"/>
      <color rgb="FFFF0000"/>
      <name val="Arial"/>
      <family val="2"/>
    </font>
    <font>
      <b/>
      <sz val="12"/>
      <color rgb="FF365F9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4" tint="-0.499984740745262"/>
      <name val="Calibri"/>
      <family val="2"/>
      <scheme val="minor"/>
    </font>
    <font>
      <i/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9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theme="0" tint="-0.34998626667073579"/>
      <name val="Calibri"/>
      <family val="2"/>
      <scheme val="minor"/>
    </font>
    <font>
      <b/>
      <i/>
      <sz val="11"/>
      <color theme="0" tint="-0.499984740745262"/>
      <name val="Calibri"/>
      <family val="2"/>
      <scheme val="minor"/>
    </font>
    <font>
      <i/>
      <sz val="11"/>
      <color theme="2" tint="-0.499984740745262"/>
      <name val="Calibri"/>
      <family val="2"/>
      <scheme val="minor"/>
    </font>
    <font>
      <sz val="11"/>
      <color theme="1" tint="0.499984740745262"/>
      <name val="Calibri"/>
      <family val="2"/>
      <scheme val="minor"/>
    </font>
    <font>
      <sz val="10"/>
      <color rgb="FFFF0000"/>
      <name val="Calibri"/>
      <family val="2"/>
      <scheme val="minor"/>
    </font>
    <font>
      <i/>
      <sz val="11"/>
      <color theme="0" tint="-0.499984740745262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8"/>
      <color theme="1"/>
      <name val="Calibri"/>
      <family val="2"/>
    </font>
    <font>
      <sz val="8"/>
      <color theme="1"/>
      <name val="Calibri"/>
      <family val="2"/>
      <scheme val="minor"/>
    </font>
    <font>
      <b/>
      <sz val="12"/>
      <color rgb="FF222222"/>
      <name val="Calibri"/>
      <family val="2"/>
      <scheme val="minor"/>
    </font>
    <font>
      <sz val="8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color theme="8" tint="-0.249977111117893"/>
      <name val="Calibri"/>
      <family val="2"/>
      <scheme val="minor"/>
    </font>
    <font>
      <b/>
      <sz val="10"/>
      <color theme="8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9EFE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7" fillId="0" borderId="0" applyNumberFormat="0" applyFill="0" applyBorder="0" applyAlignment="0" applyProtection="0"/>
  </cellStyleXfs>
  <cellXfs count="155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2" borderId="0" xfId="0" applyFont="1" applyFill="1"/>
    <xf numFmtId="0" fontId="6" fillId="0" borderId="0" xfId="0" applyFont="1" applyAlignment="1">
      <alignment vertical="center"/>
    </xf>
    <xf numFmtId="0" fontId="1" fillId="0" borderId="0" xfId="0" applyFont="1"/>
    <xf numFmtId="0" fontId="7" fillId="0" borderId="0" xfId="0" applyFont="1" applyAlignment="1">
      <alignment vertical="center"/>
    </xf>
    <xf numFmtId="0" fontId="8" fillId="0" borderId="0" xfId="0" applyFont="1"/>
    <xf numFmtId="0" fontId="0" fillId="2" borderId="0" xfId="0" applyFill="1"/>
    <xf numFmtId="0" fontId="9" fillId="0" borderId="0" xfId="0" applyFont="1"/>
    <xf numFmtId="0" fontId="9" fillId="2" borderId="0" xfId="0" applyFont="1" applyFill="1"/>
    <xf numFmtId="164" fontId="9" fillId="0" borderId="0" xfId="0" applyNumberFormat="1" applyFont="1"/>
    <xf numFmtId="0" fontId="10" fillId="0" borderId="1" xfId="0" applyFont="1" applyBorder="1"/>
    <xf numFmtId="0" fontId="10" fillId="0" borderId="2" xfId="0" applyFont="1" applyBorder="1"/>
    <xf numFmtId="165" fontId="9" fillId="0" borderId="0" xfId="0" applyNumberFormat="1" applyFont="1"/>
    <xf numFmtId="0" fontId="0" fillId="0" borderId="2" xfId="0" applyBorder="1" applyAlignment="1">
      <alignment horizontal="right"/>
    </xf>
    <xf numFmtId="0" fontId="10" fillId="0" borderId="0" xfId="0" applyFont="1"/>
    <xf numFmtId="0" fontId="0" fillId="0" borderId="1" xfId="0" applyBorder="1" applyAlignment="1">
      <alignment horizontal="right"/>
    </xf>
    <xf numFmtId="0" fontId="11" fillId="0" borderId="0" xfId="0" applyFont="1"/>
    <xf numFmtId="0" fontId="12" fillId="0" borderId="4" xfId="0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0" fontId="0" fillId="4" borderId="0" xfId="0" applyFill="1" applyAlignment="1">
      <alignment horizontal="center" vertical="top" wrapText="1"/>
    </xf>
    <xf numFmtId="0" fontId="2" fillId="0" borderId="7" xfId="0" applyFont="1" applyBorder="1" applyAlignment="1">
      <alignment vertical="top"/>
    </xf>
    <xf numFmtId="0" fontId="2" fillId="0" borderId="8" xfId="0" applyFont="1" applyBorder="1" applyAlignment="1">
      <alignment vertical="top"/>
    </xf>
    <xf numFmtId="0" fontId="2" fillId="0" borderId="9" xfId="0" applyFont="1" applyBorder="1" applyAlignment="1">
      <alignment vertical="top" wrapText="1"/>
    </xf>
    <xf numFmtId="0" fontId="14" fillId="0" borderId="9" xfId="0" applyFont="1" applyBorder="1" applyAlignment="1">
      <alignment vertical="top" wrapText="1"/>
    </xf>
    <xf numFmtId="0" fontId="2" fillId="0" borderId="9" xfId="0" applyFont="1" applyBorder="1" applyAlignment="1">
      <alignment vertical="top"/>
    </xf>
    <xf numFmtId="0" fontId="17" fillId="2" borderId="10" xfId="0" applyFont="1" applyFill="1" applyBorder="1" applyAlignment="1">
      <alignment vertical="top" wrapText="1"/>
    </xf>
    <xf numFmtId="0" fontId="2" fillId="0" borderId="10" xfId="0" applyFont="1" applyBorder="1" applyAlignment="1">
      <alignment vertical="top" wrapText="1"/>
    </xf>
    <xf numFmtId="0" fontId="2" fillId="0" borderId="7" xfId="0" applyFont="1" applyBorder="1" applyAlignment="1">
      <alignment vertical="top" wrapText="1"/>
    </xf>
    <xf numFmtId="0" fontId="18" fillId="0" borderId="12" xfId="0" applyFont="1" applyBorder="1" applyAlignment="1">
      <alignment wrapText="1"/>
    </xf>
    <xf numFmtId="0" fontId="19" fillId="0" borderId="7" xfId="0" applyFont="1" applyBorder="1" applyAlignment="1">
      <alignment vertical="top" wrapText="1"/>
    </xf>
    <xf numFmtId="0" fontId="19" fillId="0" borderId="13" xfId="0" applyFont="1" applyBorder="1" applyAlignment="1">
      <alignment vertical="top" wrapText="1"/>
    </xf>
    <xf numFmtId="0" fontId="19" fillId="0" borderId="9" xfId="0" applyFont="1" applyBorder="1" applyAlignment="1">
      <alignment vertical="top" wrapText="1"/>
    </xf>
    <xf numFmtId="0" fontId="19" fillId="0" borderId="10" xfId="0" applyFont="1" applyBorder="1" applyAlignment="1">
      <alignment vertical="top" wrapText="1"/>
    </xf>
    <xf numFmtId="0" fontId="19" fillId="0" borderId="11" xfId="0" applyFont="1" applyBorder="1" applyAlignment="1">
      <alignment vertical="top" wrapText="1"/>
    </xf>
    <xf numFmtId="0" fontId="2" fillId="5" borderId="1" xfId="0" applyFont="1" applyFill="1" applyBorder="1" applyAlignment="1">
      <alignment horizontal="center" vertical="center" wrapText="1"/>
    </xf>
    <xf numFmtId="0" fontId="2" fillId="5" borderId="3" xfId="0" applyFont="1" applyFill="1" applyBorder="1" applyAlignment="1">
      <alignment wrapText="1"/>
    </xf>
    <xf numFmtId="0" fontId="2" fillId="5" borderId="3" xfId="0" applyFont="1" applyFill="1" applyBorder="1"/>
    <xf numFmtId="0" fontId="2" fillId="5" borderId="2" xfId="0" applyFont="1" applyFill="1" applyBorder="1" applyAlignment="1">
      <alignment wrapText="1"/>
    </xf>
    <xf numFmtId="0" fontId="2" fillId="0" borderId="0" xfId="0" applyFont="1" applyAlignment="1">
      <alignment wrapText="1"/>
    </xf>
    <xf numFmtId="0" fontId="2" fillId="6" borderId="14" xfId="0" applyFont="1" applyFill="1" applyBorder="1"/>
    <xf numFmtId="0" fontId="14" fillId="6" borderId="14" xfId="0" applyFont="1" applyFill="1" applyBorder="1" applyAlignment="1">
      <alignment vertical="center"/>
    </xf>
    <xf numFmtId="0" fontId="0" fillId="4" borderId="0" xfId="0" applyFill="1" applyAlignment="1">
      <alignment horizontal="center"/>
    </xf>
    <xf numFmtId="0" fontId="2" fillId="0" borderId="15" xfId="0" applyFont="1" applyBorder="1" applyAlignment="1" applyProtection="1">
      <alignment horizontal="center"/>
      <protection locked="0"/>
    </xf>
    <xf numFmtId="0" fontId="0" fillId="0" borderId="16" xfId="0" applyBorder="1"/>
    <xf numFmtId="0" fontId="0" fillId="0" borderId="16" xfId="0" applyBorder="1" applyAlignment="1">
      <alignment horizontal="center"/>
    </xf>
    <xf numFmtId="0" fontId="2" fillId="0" borderId="16" xfId="0" applyFont="1" applyBorder="1" applyAlignment="1" applyProtection="1">
      <alignment horizontal="center"/>
      <protection locked="0"/>
    </xf>
    <xf numFmtId="0" fontId="20" fillId="0" borderId="16" xfId="0" applyFont="1" applyBorder="1"/>
    <xf numFmtId="0" fontId="0" fillId="0" borderId="16" xfId="0" applyBorder="1" applyProtection="1">
      <protection locked="0"/>
    </xf>
    <xf numFmtId="1" fontId="0" fillId="0" borderId="16" xfId="0" applyNumberFormat="1" applyBorder="1" applyProtection="1">
      <protection locked="0"/>
    </xf>
    <xf numFmtId="1" fontId="5" fillId="2" borderId="17" xfId="0" applyNumberFormat="1" applyFont="1" applyFill="1" applyBorder="1"/>
    <xf numFmtId="164" fontId="0" fillId="0" borderId="17" xfId="0" applyNumberFormat="1" applyBorder="1" applyAlignment="1">
      <alignment horizontal="right"/>
    </xf>
    <xf numFmtId="164" fontId="21" fillId="0" borderId="18" xfId="0" applyNumberFormat="1" applyFont="1" applyBorder="1" applyAlignment="1">
      <alignment horizontal="left"/>
    </xf>
    <xf numFmtId="0" fontId="22" fillId="0" borderId="22" xfId="0" applyFont="1" applyBorder="1"/>
    <xf numFmtId="0" fontId="22" fillId="0" borderId="20" xfId="0" applyFont="1" applyBorder="1"/>
    <xf numFmtId="0" fontId="19" fillId="0" borderId="20" xfId="0" applyFont="1" applyBorder="1"/>
    <xf numFmtId="0" fontId="19" fillId="0" borderId="16" xfId="0" applyFont="1" applyBorder="1"/>
    <xf numFmtId="0" fontId="19" fillId="0" borderId="17" xfId="0" applyFont="1" applyBorder="1"/>
    <xf numFmtId="0" fontId="19" fillId="0" borderId="21" xfId="0" applyFont="1" applyBorder="1"/>
    <xf numFmtId="0" fontId="0" fillId="6" borderId="24" xfId="0" applyFill="1" applyBorder="1"/>
    <xf numFmtId="0" fontId="23" fillId="6" borderId="24" xfId="0" applyFont="1" applyFill="1" applyBorder="1" applyAlignment="1">
      <alignment vertical="center"/>
    </xf>
    <xf numFmtId="0" fontId="2" fillId="0" borderId="25" xfId="0" applyFont="1" applyBorder="1" applyAlignment="1" applyProtection="1">
      <alignment horizontal="center"/>
      <protection locked="0"/>
    </xf>
    <xf numFmtId="1" fontId="0" fillId="0" borderId="14" xfId="0" applyNumberFormat="1" applyBorder="1" applyProtection="1">
      <protection locked="0"/>
    </xf>
    <xf numFmtId="164" fontId="1" fillId="0" borderId="18" xfId="0" applyNumberFormat="1" applyFont="1" applyBorder="1" applyAlignment="1">
      <alignment horizontal="left"/>
    </xf>
    <xf numFmtId="0" fontId="22" fillId="0" borderId="25" xfId="0" applyFont="1" applyBorder="1"/>
    <xf numFmtId="0" fontId="0" fillId="6" borderId="16" xfId="0" applyFill="1" applyBorder="1"/>
    <xf numFmtId="0" fontId="0" fillId="7" borderId="0" xfId="0" applyFill="1"/>
    <xf numFmtId="0" fontId="0" fillId="0" borderId="14" xfId="0" applyBorder="1" applyProtection="1">
      <protection locked="0"/>
    </xf>
    <xf numFmtId="0" fontId="23" fillId="6" borderId="24" xfId="0" applyFont="1" applyFill="1" applyBorder="1"/>
    <xf numFmtId="0" fontId="0" fillId="0" borderId="28" xfId="0" applyBorder="1"/>
    <xf numFmtId="0" fontId="0" fillId="0" borderId="29" xfId="0" applyBorder="1"/>
    <xf numFmtId="0" fontId="0" fillId="0" borderId="29" xfId="0" applyBorder="1" applyAlignment="1">
      <alignment horizontal="center"/>
    </xf>
    <xf numFmtId="0" fontId="0" fillId="2" borderId="30" xfId="0" applyFill="1" applyBorder="1"/>
    <xf numFmtId="164" fontId="2" fillId="0" borderId="30" xfId="0" applyNumberFormat="1" applyFont="1" applyBorder="1"/>
    <xf numFmtId="164" fontId="12" fillId="0" borderId="31" xfId="0" applyNumberFormat="1" applyFont="1" applyBorder="1" applyProtection="1">
      <protection locked="0"/>
    </xf>
    <xf numFmtId="0" fontId="24" fillId="0" borderId="28" xfId="0" applyFont="1" applyBorder="1"/>
    <xf numFmtId="0" fontId="24" fillId="0" borderId="32" xfId="0" applyFont="1" applyBorder="1"/>
    <xf numFmtId="0" fontId="0" fillId="0" borderId="32" xfId="0" applyBorder="1" applyProtection="1">
      <protection locked="0"/>
    </xf>
    <xf numFmtId="0" fontId="0" fillId="0" borderId="29" xfId="0" applyBorder="1" applyProtection="1">
      <protection locked="0"/>
    </xf>
    <xf numFmtId="0" fontId="0" fillId="0" borderId="30" xfId="0" applyBorder="1" applyProtection="1">
      <protection locked="0"/>
    </xf>
    <xf numFmtId="0" fontId="0" fillId="0" borderId="33" xfId="0" applyBorder="1" applyProtection="1">
      <protection locked="0"/>
    </xf>
    <xf numFmtId="0" fontId="0" fillId="0" borderId="0" xfId="0" applyProtection="1">
      <protection locked="0"/>
    </xf>
    <xf numFmtId="164" fontId="12" fillId="0" borderId="0" xfId="0" applyNumberFormat="1" applyFont="1" applyProtection="1">
      <protection locked="0"/>
    </xf>
    <xf numFmtId="0" fontId="25" fillId="0" borderId="0" xfId="0" applyFont="1"/>
    <xf numFmtId="0" fontId="25" fillId="2" borderId="0" xfId="0" applyFont="1" applyFill="1"/>
    <xf numFmtId="0" fontId="0" fillId="0" borderId="0" xfId="0" applyAlignment="1">
      <alignment vertical="center"/>
    </xf>
    <xf numFmtId="0" fontId="0" fillId="0" borderId="0" xfId="0" applyAlignment="1">
      <alignment horizontal="left" vertical="top" wrapText="1"/>
    </xf>
    <xf numFmtId="0" fontId="0" fillId="0" borderId="0" xfId="0" applyAlignment="1" applyProtection="1">
      <alignment horizontal="left" vertical="top" wrapText="1"/>
      <protection locked="0"/>
    </xf>
    <xf numFmtId="0" fontId="9" fillId="0" borderId="0" xfId="0" applyFont="1" applyAlignment="1">
      <alignment horizontal="left" vertical="top" wrapText="1"/>
    </xf>
    <xf numFmtId="0" fontId="8" fillId="0" borderId="0" xfId="0" applyFont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0" fontId="24" fillId="0" borderId="0" xfId="0" applyFont="1"/>
    <xf numFmtId="49" fontId="0" fillId="0" borderId="0" xfId="0" applyNumberFormat="1"/>
    <xf numFmtId="0" fontId="2" fillId="0" borderId="7" xfId="0" applyFont="1" applyBorder="1" applyAlignment="1">
      <alignment horizontal="center" vertical="top" wrapText="1"/>
    </xf>
    <xf numFmtId="164" fontId="9" fillId="8" borderId="0" xfId="0" applyNumberFormat="1" applyFont="1" applyFill="1"/>
    <xf numFmtId="6" fontId="2" fillId="8" borderId="0" xfId="0" applyNumberFormat="1" applyFont="1" applyFill="1"/>
    <xf numFmtId="165" fontId="9" fillId="8" borderId="0" xfId="0" applyNumberFormat="1" applyFont="1" applyFill="1"/>
    <xf numFmtId="0" fontId="9" fillId="0" borderId="7" xfId="0" applyFont="1" applyBorder="1" applyAlignment="1">
      <alignment horizontal="center" wrapText="1"/>
    </xf>
    <xf numFmtId="0" fontId="12" fillId="5" borderId="23" xfId="0" applyFont="1" applyFill="1" applyBorder="1" applyAlignment="1">
      <alignment horizontal="center"/>
    </xf>
    <xf numFmtId="0" fontId="12" fillId="5" borderId="0" xfId="0" applyFont="1" applyFill="1"/>
    <xf numFmtId="0" fontId="12" fillId="5" borderId="0" xfId="0" applyFont="1" applyFill="1" applyAlignment="1">
      <alignment horizontal="center"/>
    </xf>
    <xf numFmtId="0" fontId="1" fillId="5" borderId="0" xfId="0" applyFont="1" applyFill="1"/>
    <xf numFmtId="164" fontId="1" fillId="5" borderId="0" xfId="0" applyNumberFormat="1" applyFont="1" applyFill="1"/>
    <xf numFmtId="0" fontId="31" fillId="5" borderId="23" xfId="0" applyFont="1" applyFill="1" applyBorder="1" applyAlignment="1">
      <alignment horizontal="center"/>
    </xf>
    <xf numFmtId="0" fontId="31" fillId="5" borderId="0" xfId="0" applyFont="1" applyFill="1"/>
    <xf numFmtId="0" fontId="31" fillId="5" borderId="0" xfId="0" applyFont="1" applyFill="1" applyAlignment="1">
      <alignment horizontal="center"/>
    </xf>
    <xf numFmtId="0" fontId="12" fillId="5" borderId="36" xfId="0" applyFont="1" applyFill="1" applyBorder="1" applyAlignment="1">
      <alignment horizontal="center"/>
    </xf>
    <xf numFmtId="0" fontId="12" fillId="5" borderId="6" xfId="0" applyFont="1" applyFill="1" applyBorder="1"/>
    <xf numFmtId="0" fontId="12" fillId="5" borderId="6" xfId="0" applyFont="1" applyFill="1" applyBorder="1" applyAlignment="1">
      <alignment horizontal="center"/>
    </xf>
    <xf numFmtId="0" fontId="31" fillId="5" borderId="36" xfId="0" applyFont="1" applyFill="1" applyBorder="1" applyAlignment="1">
      <alignment horizontal="center"/>
    </xf>
    <xf numFmtId="0" fontId="31" fillId="5" borderId="6" xfId="0" applyFont="1" applyFill="1" applyBorder="1"/>
    <xf numFmtId="0" fontId="31" fillId="5" borderId="6" xfId="0" applyFont="1" applyFill="1" applyBorder="1" applyAlignment="1">
      <alignment horizontal="center"/>
    </xf>
    <xf numFmtId="0" fontId="35" fillId="5" borderId="0" xfId="0" applyFont="1" applyFill="1"/>
    <xf numFmtId="0" fontId="35" fillId="5" borderId="6" xfId="0" applyFont="1" applyFill="1" applyBorder="1"/>
    <xf numFmtId="164" fontId="35" fillId="5" borderId="0" xfId="0" applyNumberFormat="1" applyFont="1" applyFill="1"/>
    <xf numFmtId="164" fontId="35" fillId="5" borderId="37" xfId="0" applyNumberFormat="1" applyFont="1" applyFill="1" applyBorder="1"/>
    <xf numFmtId="0" fontId="1" fillId="5" borderId="6" xfId="0" applyFont="1" applyFill="1" applyBorder="1"/>
    <xf numFmtId="164" fontId="1" fillId="5" borderId="37" xfId="0" applyNumberFormat="1" applyFont="1" applyFill="1" applyBorder="1"/>
    <xf numFmtId="0" fontId="7" fillId="9" borderId="0" xfId="0" applyFont="1" applyFill="1" applyAlignment="1">
      <alignment vertical="center"/>
    </xf>
    <xf numFmtId="0" fontId="0" fillId="8" borderId="0" xfId="0" applyFill="1"/>
    <xf numFmtId="49" fontId="0" fillId="0" borderId="19" xfId="0" applyNumberFormat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0" fillId="0" borderId="26" xfId="0" applyNumberFormat="1" applyBorder="1" applyAlignment="1" applyProtection="1">
      <alignment horizontal="center"/>
      <protection locked="0"/>
    </xf>
    <xf numFmtId="49" fontId="2" fillId="0" borderId="31" xfId="0" applyNumberFormat="1" applyFont="1" applyBorder="1" applyAlignment="1">
      <alignment horizontal="center"/>
    </xf>
    <xf numFmtId="164" fontId="9" fillId="0" borderId="0" xfId="0" applyNumberFormat="1" applyFont="1" applyAlignment="1">
      <alignment horizontal="center"/>
    </xf>
    <xf numFmtId="165" fontId="9" fillId="0" borderId="0" xfId="0" applyNumberFormat="1" applyFont="1" applyAlignment="1">
      <alignment horizontal="center"/>
    </xf>
    <xf numFmtId="164" fontId="12" fillId="0" borderId="0" xfId="0" applyNumberFormat="1" applyFont="1" applyAlignment="1">
      <alignment horizontal="center"/>
    </xf>
    <xf numFmtId="164" fontId="12" fillId="0" borderId="0" xfId="0" applyNumberFormat="1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top" wrapText="1"/>
      <protection locked="0"/>
    </xf>
    <xf numFmtId="49" fontId="0" fillId="0" borderId="26" xfId="0" applyNumberFormat="1" applyBorder="1" applyAlignment="1" applyProtection="1">
      <alignment horizontal="center" vertical="center"/>
      <protection locked="0"/>
    </xf>
    <xf numFmtId="49" fontId="2" fillId="0" borderId="31" xfId="0" applyNumberFormat="1" applyFont="1" applyBorder="1" applyAlignment="1">
      <alignment horizontal="center" vertical="center"/>
    </xf>
    <xf numFmtId="0" fontId="36" fillId="0" borderId="0" xfId="0" applyFont="1"/>
    <xf numFmtId="0" fontId="37" fillId="8" borderId="0" xfId="1" applyFill="1" applyProtection="1">
      <protection locked="0"/>
    </xf>
    <xf numFmtId="0" fontId="0" fillId="9" borderId="0" xfId="0" applyFill="1" applyAlignment="1">
      <alignment vertical="center"/>
    </xf>
    <xf numFmtId="0" fontId="0" fillId="9" borderId="0" xfId="0" applyFill="1" applyProtection="1">
      <protection locked="0"/>
    </xf>
    <xf numFmtId="0" fontId="0" fillId="9" borderId="0" xfId="0" applyFill="1" applyAlignment="1" applyProtection="1">
      <alignment vertical="center"/>
      <protection locked="0"/>
    </xf>
    <xf numFmtId="0" fontId="0" fillId="9" borderId="0" xfId="0" applyFill="1" applyAlignment="1" applyProtection="1">
      <alignment horizontal="center" vertical="center"/>
      <protection locked="0"/>
    </xf>
    <xf numFmtId="0" fontId="0" fillId="9" borderId="0" xfId="0" applyFill="1"/>
    <xf numFmtId="0" fontId="28" fillId="8" borderId="0" xfId="0" applyFont="1" applyFill="1" applyAlignment="1">
      <alignment vertical="top" wrapText="1"/>
    </xf>
    <xf numFmtId="1" fontId="9" fillId="8" borderId="0" xfId="0" quotePrefix="1" applyNumberFormat="1" applyFont="1" applyFill="1"/>
    <xf numFmtId="0" fontId="30" fillId="0" borderId="34" xfId="0" applyFont="1" applyBorder="1" applyAlignment="1">
      <alignment horizontal="center" vertical="center" textRotation="90"/>
    </xf>
    <xf numFmtId="0" fontId="30" fillId="0" borderId="27" xfId="0" applyFont="1" applyBorder="1" applyAlignment="1">
      <alignment horizontal="center" vertical="center" textRotation="90"/>
    </xf>
    <xf numFmtId="0" fontId="30" fillId="0" borderId="35" xfId="0" applyFont="1" applyBorder="1" applyAlignment="1">
      <alignment horizontal="center" vertical="center" textRotation="90"/>
    </xf>
    <xf numFmtId="0" fontId="32" fillId="0" borderId="34" xfId="0" applyFont="1" applyBorder="1" applyAlignment="1">
      <alignment horizontal="center" vertical="center" textRotation="90"/>
    </xf>
    <xf numFmtId="0" fontId="32" fillId="0" borderId="27" xfId="0" applyFont="1" applyBorder="1" applyAlignment="1">
      <alignment horizontal="center" vertical="center" textRotation="90"/>
    </xf>
    <xf numFmtId="0" fontId="32" fillId="0" borderId="35" xfId="0" applyFont="1" applyBorder="1" applyAlignment="1">
      <alignment horizontal="center" vertical="center" textRotation="90"/>
    </xf>
    <xf numFmtId="0" fontId="0" fillId="3" borderId="1" xfId="0" applyFill="1" applyBorder="1" applyAlignment="1" applyProtection="1">
      <alignment horizontal="left"/>
      <protection locked="0"/>
    </xf>
    <xf numFmtId="0" fontId="0" fillId="3" borderId="3" xfId="0" applyFill="1" applyBorder="1" applyAlignment="1" applyProtection="1">
      <alignment horizontal="left"/>
      <protection locked="0"/>
    </xf>
    <xf numFmtId="0" fontId="0" fillId="3" borderId="2" xfId="0" applyFill="1" applyBorder="1" applyAlignment="1" applyProtection="1">
      <alignment horizontal="left"/>
      <protection locked="0"/>
    </xf>
    <xf numFmtId="0" fontId="11" fillId="0" borderId="6" xfId="0" applyFont="1" applyBorder="1" applyAlignment="1">
      <alignment horizontal="left" vertical="center" wrapText="1"/>
    </xf>
    <xf numFmtId="0" fontId="0" fillId="0" borderId="0" xfId="0" applyAlignment="1">
      <alignment horizontal="left" vertical="top" wrapText="1"/>
    </xf>
    <xf numFmtId="0" fontId="28" fillId="8" borderId="0" xfId="0" applyFont="1" applyFill="1" applyAlignment="1">
      <alignment horizontal="center" vertical="top" wrapText="1"/>
    </xf>
  </cellXfs>
  <cellStyles count="2">
    <cellStyle name="Hyperlink" xfId="1" builtinId="8"/>
    <cellStyle name="Normal" xfId="0" builtinId="0"/>
  </cellStyles>
  <dxfs count="9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1"/>
        </patternFill>
      </fill>
    </dxf>
    <dxf>
      <font>
        <strike val="0"/>
        <color rgb="FFFF0000"/>
      </font>
    </dxf>
    <dxf>
      <font>
        <strike val="0"/>
        <color rgb="FF3118AE"/>
      </font>
    </dxf>
    <dxf>
      <fill>
        <patternFill patternType="none">
          <bgColor auto="1"/>
        </patternFill>
      </fill>
    </dxf>
    <dxf>
      <fill>
        <patternFill>
          <bgColor theme="1"/>
        </patternFill>
      </fill>
    </dxf>
  </dxfs>
  <tableStyles count="0" defaultTableStyle="TableStyleMedium2" defaultPivotStyle="PivotStyleLight16"/>
  <colors>
    <mruColors>
      <color rgb="FF3118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82434</xdr:colOff>
      <xdr:row>0</xdr:row>
      <xdr:rowOff>383</xdr:rowOff>
    </xdr:from>
    <xdr:to>
      <xdr:col>14</xdr:col>
      <xdr:colOff>18500</xdr:colOff>
      <xdr:row>3</xdr:row>
      <xdr:rowOff>42333</xdr:rowOff>
    </xdr:to>
    <xdr:pic>
      <xdr:nvPicPr>
        <xdr:cNvPr id="2" name="Picture 3" descr="Description: \\sol\Groups$\Rclubs\RIDCLUB\Marketing\Logos &amp; Images\NAF 2016 Logo\NAF-black-gold-stars.jpg">
          <a:extLst>
            <a:ext uri="{FF2B5EF4-FFF2-40B4-BE49-F238E27FC236}">
              <a16:creationId xmlns:a16="http://schemas.microsoft.com/office/drawing/2014/main" id="{4E3B224A-E901-4798-84A6-BC745E0D55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11767" y="383"/>
          <a:ext cx="723466" cy="778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14</xdr:col>
      <xdr:colOff>216476</xdr:colOff>
      <xdr:row>0</xdr:row>
      <xdr:rowOff>0</xdr:rowOff>
    </xdr:from>
    <xdr:to>
      <xdr:col>15</xdr:col>
      <xdr:colOff>0</xdr:colOff>
      <xdr:row>3</xdr:row>
      <xdr:rowOff>50800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174ED5B-9214-47FD-8BC0-81CAFDA8C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55209" y="0"/>
          <a:ext cx="665074" cy="787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ann.barnaby@btinternet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CF708-F5A4-4CBB-9970-8CB0E6F1158B}">
  <sheetPr>
    <pageSetUpPr fitToPage="1"/>
  </sheetPr>
  <dimension ref="A1:AM67"/>
  <sheetViews>
    <sheetView tabSelected="1" topLeftCell="B1" zoomScale="90" zoomScaleNormal="90" workbookViewId="0">
      <selection activeCell="D6" sqref="D6:G6"/>
    </sheetView>
  </sheetViews>
  <sheetFormatPr defaultRowHeight="15" x14ac:dyDescent="0.25"/>
  <cols>
    <col min="1" max="1" width="7.140625" hidden="1" customWidth="1"/>
    <col min="2" max="2" width="7.7109375" customWidth="1"/>
    <col min="3" max="3" width="14.42578125" customWidth="1"/>
    <col min="4" max="4" width="8.42578125" customWidth="1"/>
    <col min="5" max="5" width="7.140625" customWidth="1"/>
    <col min="6" max="6" width="8" customWidth="1"/>
    <col min="7" max="7" width="22.42578125" customWidth="1"/>
    <col min="8" max="8" width="17.42578125" customWidth="1"/>
    <col min="9" max="9" width="20.42578125" customWidth="1"/>
    <col min="10" max="10" width="12.7109375" customWidth="1"/>
    <col min="11" max="11" width="11.42578125" style="8" customWidth="1"/>
    <col min="12" max="12" width="12.28515625" style="8" customWidth="1"/>
    <col min="13" max="13" width="12.7109375" style="8" customWidth="1"/>
    <col min="14" max="14" width="11.42578125" customWidth="1"/>
    <col min="15" max="15" width="12.7109375" customWidth="1"/>
    <col min="16" max="16" width="9.28515625" customWidth="1"/>
    <col min="17" max="17" width="12.5703125" style="123" customWidth="1"/>
    <col min="18" max="18" width="2.140625" customWidth="1"/>
    <col min="19" max="20" width="10.5703125" hidden="1" customWidth="1"/>
    <col min="21" max="21" width="14.5703125" hidden="1" customWidth="1"/>
    <col min="22" max="22" width="12.140625" hidden="1" customWidth="1"/>
    <col min="23" max="25" width="10.5703125" hidden="1" customWidth="1"/>
    <col min="26" max="26" width="6.5703125" customWidth="1"/>
    <col min="27" max="27" width="14.7109375" customWidth="1"/>
    <col min="28" max="28" width="7.5703125" customWidth="1"/>
    <col min="29" max="29" width="11" hidden="1" customWidth="1"/>
    <col min="30" max="30" width="11.7109375" hidden="1" customWidth="1"/>
    <col min="31" max="31" width="10.28515625" hidden="1" customWidth="1"/>
    <col min="32" max="32" width="10.5703125" hidden="1" customWidth="1"/>
    <col min="33" max="33" width="5.28515625" customWidth="1"/>
    <col min="34" max="34" width="8.85546875" hidden="1" customWidth="1"/>
    <col min="35" max="35" width="10.5703125" hidden="1" customWidth="1"/>
    <col min="36" max="36" width="8.85546875" hidden="1" customWidth="1"/>
    <col min="37" max="37" width="30.7109375" hidden="1" customWidth="1"/>
    <col min="38" max="39" width="8.85546875" hidden="1" customWidth="1"/>
  </cols>
  <sheetData>
    <row r="1" spans="1:38" ht="21" x14ac:dyDescent="0.35">
      <c r="B1" s="1" t="s">
        <v>95</v>
      </c>
      <c r="G1" s="1" t="s">
        <v>76</v>
      </c>
      <c r="H1" s="134"/>
      <c r="I1" s="134"/>
      <c r="K1" s="3" t="s">
        <v>0</v>
      </c>
      <c r="L1" s="3" t="s">
        <v>0</v>
      </c>
      <c r="M1" s="3" t="s">
        <v>0</v>
      </c>
      <c r="S1" s="3" t="s">
        <v>0</v>
      </c>
      <c r="T1" s="3" t="s">
        <v>0</v>
      </c>
      <c r="U1" s="3" t="s">
        <v>0</v>
      </c>
      <c r="V1" s="3" t="s">
        <v>0</v>
      </c>
      <c r="W1" s="3" t="s">
        <v>0</v>
      </c>
      <c r="X1" s="3" t="s">
        <v>0</v>
      </c>
      <c r="Y1" s="3" t="s">
        <v>0</v>
      </c>
      <c r="AC1" s="3" t="s">
        <v>0</v>
      </c>
      <c r="AD1" s="3" t="s">
        <v>0</v>
      </c>
      <c r="AE1" s="3" t="s">
        <v>0</v>
      </c>
      <c r="AF1" s="3" t="s">
        <v>0</v>
      </c>
      <c r="AH1" s="3" t="s">
        <v>0</v>
      </c>
      <c r="AI1" s="3" t="s">
        <v>0</v>
      </c>
      <c r="AJ1" s="3" t="s">
        <v>0</v>
      </c>
      <c r="AK1" s="3" t="s">
        <v>0</v>
      </c>
      <c r="AL1" s="3" t="s">
        <v>0</v>
      </c>
    </row>
    <row r="2" spans="1:38" ht="20.25" x14ac:dyDescent="0.25">
      <c r="B2" s="4" t="s">
        <v>60</v>
      </c>
      <c r="C2" s="5"/>
      <c r="G2" s="2" t="s">
        <v>88</v>
      </c>
      <c r="K2" s="3" t="s">
        <v>1</v>
      </c>
      <c r="L2" s="3" t="s">
        <v>1</v>
      </c>
      <c r="M2" s="3" t="s">
        <v>1</v>
      </c>
      <c r="S2" s="3" t="s">
        <v>1</v>
      </c>
      <c r="T2" s="3" t="s">
        <v>1</v>
      </c>
      <c r="U2" s="3" t="s">
        <v>1</v>
      </c>
      <c r="V2" s="3" t="s">
        <v>1</v>
      </c>
      <c r="W2" s="3" t="s">
        <v>1</v>
      </c>
      <c r="X2" s="3" t="s">
        <v>1</v>
      </c>
      <c r="Y2" s="3" t="s">
        <v>1</v>
      </c>
      <c r="AC2" s="3" t="s">
        <v>1</v>
      </c>
      <c r="AD2" s="3" t="s">
        <v>1</v>
      </c>
      <c r="AE2" s="3" t="s">
        <v>1</v>
      </c>
      <c r="AF2" s="3" t="s">
        <v>1</v>
      </c>
      <c r="AH2" s="3" t="s">
        <v>1</v>
      </c>
      <c r="AI2" s="3" t="s">
        <v>1</v>
      </c>
      <c r="AJ2" s="3" t="s">
        <v>1</v>
      </c>
      <c r="AK2" s="3" t="s">
        <v>1</v>
      </c>
      <c r="AL2" s="3" t="s">
        <v>1</v>
      </c>
    </row>
    <row r="3" spans="1:38" ht="15.75" x14ac:dyDescent="0.25">
      <c r="B3" s="6" t="s">
        <v>67</v>
      </c>
      <c r="C3" s="7"/>
      <c r="D3" s="120" t="s">
        <v>89</v>
      </c>
      <c r="E3" s="6"/>
      <c r="F3" s="7"/>
      <c r="G3" s="6"/>
      <c r="H3" s="7"/>
      <c r="U3" s="6"/>
      <c r="V3" s="6"/>
      <c r="W3" s="6"/>
      <c r="X3" s="6"/>
    </row>
    <row r="4" spans="1:38" ht="15.75" x14ac:dyDescent="0.25">
      <c r="B4" s="6"/>
      <c r="C4" s="7"/>
      <c r="D4" s="6"/>
      <c r="E4" s="6"/>
      <c r="F4" s="7"/>
      <c r="G4" s="6"/>
      <c r="H4" s="7"/>
      <c r="U4" s="6"/>
      <c r="V4" s="6"/>
      <c r="W4" s="6"/>
      <c r="X4" s="6"/>
    </row>
    <row r="5" spans="1:38" ht="18" x14ac:dyDescent="0.25">
      <c r="B5" s="2"/>
      <c r="J5" s="9" t="s">
        <v>2</v>
      </c>
      <c r="K5" s="10"/>
      <c r="L5" s="10"/>
      <c r="M5" s="10"/>
      <c r="N5" s="9" t="s">
        <v>3</v>
      </c>
      <c r="O5" s="96">
        <v>140</v>
      </c>
      <c r="P5" s="11"/>
      <c r="Q5" s="126"/>
    </row>
    <row r="6" spans="1:38" ht="15.75" x14ac:dyDescent="0.25">
      <c r="B6" s="12" t="s">
        <v>4</v>
      </c>
      <c r="C6" s="13"/>
      <c r="D6" s="149" t="s">
        <v>91</v>
      </c>
      <c r="E6" s="150"/>
      <c r="F6" s="150"/>
      <c r="G6" s="151"/>
      <c r="N6" s="9" t="s">
        <v>6</v>
      </c>
      <c r="O6" s="96">
        <v>35</v>
      </c>
      <c r="P6" s="11"/>
      <c r="Q6" s="126"/>
    </row>
    <row r="7" spans="1:38" ht="15.75" x14ac:dyDescent="0.25">
      <c r="B7" s="12" t="s">
        <v>7</v>
      </c>
      <c r="C7" s="13"/>
      <c r="D7" s="149"/>
      <c r="E7" s="150"/>
      <c r="F7" s="150"/>
      <c r="G7" s="151"/>
      <c r="N7" s="9"/>
      <c r="O7" s="97"/>
      <c r="P7" s="14"/>
      <c r="Q7" s="127"/>
    </row>
    <row r="8" spans="1:38" ht="15.75" x14ac:dyDescent="0.25">
      <c r="B8" s="12" t="s">
        <v>8</v>
      </c>
      <c r="C8" s="15" t="s">
        <v>9</v>
      </c>
      <c r="D8" s="149"/>
      <c r="E8" s="150"/>
      <c r="F8" s="150"/>
      <c r="G8" s="151"/>
      <c r="N8" s="9" t="s">
        <v>10</v>
      </c>
      <c r="O8" s="98" t="s">
        <v>61</v>
      </c>
    </row>
    <row r="9" spans="1:38" ht="16.5" thickBot="1" x14ac:dyDescent="0.3">
      <c r="B9" s="16"/>
      <c r="C9" s="17" t="s">
        <v>11</v>
      </c>
      <c r="D9" s="149"/>
      <c r="E9" s="150"/>
      <c r="F9" s="150"/>
      <c r="G9" s="151"/>
      <c r="H9" s="94"/>
      <c r="N9" s="9"/>
      <c r="O9" s="14"/>
    </row>
    <row r="10" spans="1:38" ht="14.45" customHeight="1" thickBot="1" x14ac:dyDescent="0.3">
      <c r="B10" s="18"/>
      <c r="J10" s="19" t="s">
        <v>12</v>
      </c>
      <c r="N10" s="20">
        <f>SUM($N$13:$N$42)</f>
        <v>140</v>
      </c>
      <c r="P10" s="21"/>
      <c r="Q10" s="128"/>
    </row>
    <row r="11" spans="1:38" ht="61.15" customHeight="1" thickBot="1" x14ac:dyDescent="0.3">
      <c r="B11" s="152" t="s">
        <v>96</v>
      </c>
      <c r="C11" s="152"/>
      <c r="D11" s="152"/>
      <c r="E11" s="152"/>
      <c r="F11" s="152"/>
      <c r="G11" s="152"/>
      <c r="H11" s="152"/>
      <c r="I11" s="152"/>
      <c r="J11" s="152"/>
      <c r="K11" s="152"/>
      <c r="L11" s="152"/>
      <c r="M11" s="152"/>
      <c r="N11" s="152"/>
      <c r="O11" s="152"/>
      <c r="P11" s="99" t="s">
        <v>17</v>
      </c>
      <c r="Q11" s="99" t="s">
        <v>63</v>
      </c>
      <c r="AC11" t="s">
        <v>13</v>
      </c>
    </row>
    <row r="12" spans="1:38" ht="45.6" customHeight="1" thickBot="1" x14ac:dyDescent="0.3">
      <c r="A12" s="22" t="s">
        <v>14</v>
      </c>
      <c r="B12" s="23" t="s">
        <v>15</v>
      </c>
      <c r="C12" s="24" t="s">
        <v>16</v>
      </c>
      <c r="D12" s="25" t="s">
        <v>72</v>
      </c>
      <c r="E12" s="26" t="s">
        <v>73</v>
      </c>
      <c r="F12" s="25" t="s">
        <v>62</v>
      </c>
      <c r="G12" s="25" t="s">
        <v>68</v>
      </c>
      <c r="H12" s="27" t="s">
        <v>17</v>
      </c>
      <c r="I12" s="25" t="s">
        <v>18</v>
      </c>
      <c r="J12" s="25" t="s">
        <v>19</v>
      </c>
      <c r="K12" s="28" t="s">
        <v>93</v>
      </c>
      <c r="L12" s="28" t="s">
        <v>74</v>
      </c>
      <c r="M12" s="28" t="s">
        <v>20</v>
      </c>
      <c r="N12" s="29" t="s">
        <v>21</v>
      </c>
      <c r="O12" s="30" t="s">
        <v>22</v>
      </c>
      <c r="P12" s="95" t="s">
        <v>64</v>
      </c>
      <c r="Q12" s="95" t="s">
        <v>64</v>
      </c>
      <c r="S12" s="31" t="s">
        <v>23</v>
      </c>
      <c r="T12" s="32" t="s">
        <v>24</v>
      </c>
      <c r="U12" s="33" t="s">
        <v>25</v>
      </c>
      <c r="V12" s="34" t="s">
        <v>75</v>
      </c>
      <c r="W12" s="35" t="s">
        <v>21</v>
      </c>
      <c r="X12" s="36" t="s">
        <v>92</v>
      </c>
      <c r="Z12" s="37" t="s">
        <v>26</v>
      </c>
      <c r="AA12" s="38" t="s">
        <v>16</v>
      </c>
      <c r="AB12" s="38" t="s">
        <v>94</v>
      </c>
      <c r="AC12" s="38" t="s">
        <v>27</v>
      </c>
      <c r="AD12" s="39" t="s">
        <v>28</v>
      </c>
      <c r="AE12" s="39" t="s">
        <v>29</v>
      </c>
      <c r="AF12" s="40" t="s">
        <v>30</v>
      </c>
      <c r="AG12" s="41"/>
      <c r="AI12" s="42" t="s">
        <v>31</v>
      </c>
      <c r="AK12" s="43" t="s">
        <v>4</v>
      </c>
    </row>
    <row r="13" spans="1:38" ht="14.45" customHeight="1" x14ac:dyDescent="0.25">
      <c r="A13" s="44">
        <v>1</v>
      </c>
      <c r="B13" s="45">
        <v>1</v>
      </c>
      <c r="C13" s="46" t="str">
        <f>IF(ISBLANK($B13),"",VLOOKUP($B13,$Z$13:$AF$61,2,FALSE))</f>
        <v>Prelim 1/60cm</v>
      </c>
      <c r="D13" s="47" t="str">
        <f>IF(ISBLANK($B13),"",VLOOKUP($B13,$Z$13:$AF$61,3,FALSE))</f>
        <v>M</v>
      </c>
      <c r="E13" s="48" t="s">
        <v>32</v>
      </c>
      <c r="F13" s="49" t="str">
        <f>IF(ISBLANK($B13),"",IF(COUNTIF($T13,"IndOrTeam"),IF(COUNTIF($E13,"T*"),$AI$13,$AI$14),$T13))</f>
        <v>Team</v>
      </c>
      <c r="G13" s="50" t="s">
        <v>16</v>
      </c>
      <c r="H13" s="50" t="s">
        <v>69</v>
      </c>
      <c r="I13" s="50" t="s">
        <v>70</v>
      </c>
      <c r="J13" s="51"/>
      <c r="K13" s="52" t="str">
        <f>IF(ISBLANK(B13),"",$D$6)</f>
        <v xml:space="preserve">LLANTWIT MAJOR &amp; DIST </v>
      </c>
      <c r="L13" s="52" t="str">
        <f t="shared" ref="L13:L42" si="0">IF(OR(ISBLANK($B13),$F13="Ind"),"",$V13)</f>
        <v>Novice</v>
      </c>
      <c r="M13" s="52" t="str">
        <f t="shared" ref="M13:M42" si="1">IF(OR(ISBLANK($B13),$F13="Ind"),"",$U13)</f>
        <v>Test(N)</v>
      </c>
      <c r="N13" s="53">
        <f>IF(ISBLANK($B13),"",IF(AND($F13=$N$5,$X13=1,$G13&lt;&gt;""),$O$5,IF(OR($F13&lt;&gt;$N$5,$X13&gt;4),$W13,"-")))</f>
        <v>140</v>
      </c>
      <c r="O13" s="54" t="str">
        <f t="shared" ref="O13:O42" si="2">IF(AND(COUNTIF($F13,"Team*"),ISBLANK($G13)),"Enter team Name",IF(AND(COUNTIF($F13,"Team*"),$X13&gt;4),"Max 4 in a team",""))</f>
        <v/>
      </c>
      <c r="P13" s="122" t="s">
        <v>65</v>
      </c>
      <c r="Q13" s="132" t="s">
        <v>65</v>
      </c>
      <c r="S13" s="55" t="str">
        <f t="shared" ref="S13:S42" si="3">$D$6</f>
        <v xml:space="preserve">LLANTWIT MAJOR &amp; DIST </v>
      </c>
      <c r="T13" s="56" t="str">
        <f t="shared" ref="T13:T42" si="4">IF(ISBLANK($B13),"",VLOOKUP($B13,$Z$13:$AF$61,4,FALSE))</f>
        <v>IndOrTeam</v>
      </c>
      <c r="U13" s="57" t="str">
        <f t="shared" ref="U13:U42" si="5">IF(OR(ISBLANK($B13),$F13="Ind"),"",G13&amp;"("&amp;LEFT($V13,1)&amp;")")</f>
        <v>Test(N)</v>
      </c>
      <c r="V13" s="58" t="str">
        <f t="shared" ref="V13:V42" si="6">IF(OR(ISBLANK($B13),$F13&lt;&gt;"team"),"",VLOOKUP($B13,$Z$13:$AF$61,5,FALSE))</f>
        <v>Novice</v>
      </c>
      <c r="W13" s="59">
        <f t="shared" ref="W13:W42" si="7">IF(ISBLANK($B13),"",VLOOKUP($B13,$Z$13:$AF$61,7,FALSE))</f>
        <v>35</v>
      </c>
      <c r="X13" s="60">
        <f>IF(AND($E13="T",$T13="IndOrTeam"),COUNTIF(($U$13:$U13),$U13),0)</f>
        <v>1</v>
      </c>
      <c r="Z13" s="100">
        <v>1</v>
      </c>
      <c r="AA13" s="101" t="s">
        <v>77</v>
      </c>
      <c r="AB13" s="102" t="s">
        <v>78</v>
      </c>
      <c r="AC13" s="103" t="s">
        <v>38</v>
      </c>
      <c r="AD13" s="103" t="s">
        <v>79</v>
      </c>
      <c r="AE13" s="103"/>
      <c r="AF13" s="104">
        <f>$O$6</f>
        <v>35</v>
      </c>
      <c r="AG13" s="143" t="s">
        <v>86</v>
      </c>
      <c r="AI13" s="61" t="s">
        <v>3</v>
      </c>
      <c r="AK13" s="62" t="s">
        <v>34</v>
      </c>
    </row>
    <row r="14" spans="1:38" x14ac:dyDescent="0.25">
      <c r="A14" s="44">
        <v>2</v>
      </c>
      <c r="B14" s="45"/>
      <c r="C14" s="46" t="str">
        <f>IF(ISBLANK($B14),"",VLOOKUP($B14,$Z$13:$AF$61,2,FALSE))</f>
        <v/>
      </c>
      <c r="D14" s="47" t="str">
        <f>IF(ISBLANK($B14),"",VLOOKUP($B14,$Z$13:$AF$61,3,FALSE))</f>
        <v/>
      </c>
      <c r="E14" s="48"/>
      <c r="F14" s="49" t="str">
        <f t="shared" ref="F14:F43" si="8">IF(ISBLANK($B14),"",IF(COUNTIF($T14,"IndOrTeam"),IF(COUNTIF($E14,"T*"),$AI$13,$AI$14),$T14))</f>
        <v/>
      </c>
      <c r="G14" s="50"/>
      <c r="H14" s="50"/>
      <c r="I14" s="50"/>
      <c r="J14" s="51"/>
      <c r="K14" s="52" t="str">
        <f t="shared" ref="K14:K42" si="9">IF(ISBLANK(B14),"",$D$6)</f>
        <v/>
      </c>
      <c r="L14" s="52" t="str">
        <f t="shared" si="0"/>
        <v/>
      </c>
      <c r="M14" s="52" t="str">
        <f t="shared" si="1"/>
        <v/>
      </c>
      <c r="N14" s="53" t="str">
        <f t="shared" ref="N14:N42" si="10">IF(ISBLANK($B14),"",IF(AND($F14=$N$5,$X14=1,$G14&lt;&gt;""),$O$5,IF(OR($F14&lt;&gt;$N$5,$X14&gt;4),$W14,"-")))</f>
        <v/>
      </c>
      <c r="O14" s="65" t="str">
        <f t="shared" si="2"/>
        <v/>
      </c>
      <c r="P14" s="123"/>
      <c r="Q14" s="132"/>
      <c r="S14" s="66" t="str">
        <f t="shared" si="3"/>
        <v xml:space="preserve">LLANTWIT MAJOR &amp; DIST </v>
      </c>
      <c r="T14" s="56" t="str">
        <f t="shared" si="4"/>
        <v/>
      </c>
      <c r="U14" s="57" t="str">
        <f t="shared" si="5"/>
        <v/>
      </c>
      <c r="V14" s="58" t="str">
        <f t="shared" si="6"/>
        <v/>
      </c>
      <c r="W14" s="59" t="str">
        <f t="shared" si="7"/>
        <v/>
      </c>
      <c r="X14" s="60">
        <f>IF(AND($E14="T",$T14="IndOrTeam"),COUNTIF(($U$13:$U14),$U14),0)</f>
        <v>0</v>
      </c>
      <c r="Z14" s="100">
        <v>2</v>
      </c>
      <c r="AA14" s="101" t="s">
        <v>80</v>
      </c>
      <c r="AB14" s="102" t="s">
        <v>78</v>
      </c>
      <c r="AC14" s="103" t="s">
        <v>38</v>
      </c>
      <c r="AD14" s="103" t="s">
        <v>79</v>
      </c>
      <c r="AE14" s="103"/>
      <c r="AF14" s="104">
        <f t="shared" ref="AF14:AF20" si="11">$O$6</f>
        <v>35</v>
      </c>
      <c r="AG14" s="144"/>
      <c r="AI14" s="61" t="s">
        <v>33</v>
      </c>
      <c r="AK14" s="62" t="s">
        <v>35</v>
      </c>
    </row>
    <row r="15" spans="1:38" x14ac:dyDescent="0.25">
      <c r="A15" s="44">
        <v>3</v>
      </c>
      <c r="B15" s="45"/>
      <c r="C15" s="46" t="str">
        <f>IF(ISBLANK($B15),"",VLOOKUP($B15,$Z$13:$AF$61,2,FALSE))</f>
        <v/>
      </c>
      <c r="D15" s="47" t="str">
        <f>IF(ISBLANK($B15),"",VLOOKUP($B15,$Z$13:$AF$61,3,FALSE))</f>
        <v/>
      </c>
      <c r="E15" s="48"/>
      <c r="F15" s="49" t="str">
        <f t="shared" si="8"/>
        <v/>
      </c>
      <c r="G15" s="50"/>
      <c r="H15" s="50"/>
      <c r="I15" s="50"/>
      <c r="J15" s="51"/>
      <c r="K15" s="52" t="str">
        <f t="shared" si="9"/>
        <v/>
      </c>
      <c r="L15" s="52" t="str">
        <f t="shared" si="0"/>
        <v/>
      </c>
      <c r="M15" s="52" t="str">
        <f t="shared" si="1"/>
        <v/>
      </c>
      <c r="N15" s="53" t="str">
        <f t="shared" si="10"/>
        <v/>
      </c>
      <c r="O15" s="65" t="str">
        <f t="shared" si="2"/>
        <v/>
      </c>
      <c r="P15" s="124"/>
      <c r="Q15" s="132"/>
      <c r="S15" s="66" t="str">
        <f t="shared" si="3"/>
        <v xml:space="preserve">LLANTWIT MAJOR &amp; DIST </v>
      </c>
      <c r="T15" s="56" t="str">
        <f t="shared" si="4"/>
        <v/>
      </c>
      <c r="U15" s="57" t="str">
        <f t="shared" si="5"/>
        <v/>
      </c>
      <c r="V15" s="58" t="str">
        <f t="shared" si="6"/>
        <v/>
      </c>
      <c r="W15" s="59" t="str">
        <f t="shared" si="7"/>
        <v/>
      </c>
      <c r="X15" s="60">
        <f>IF(AND($E15="T",$T15="IndOrTeam"),COUNTIF(($U$13:$U15),$U15),0)</f>
        <v>0</v>
      </c>
      <c r="Z15" s="100">
        <v>3</v>
      </c>
      <c r="AA15" s="101" t="s">
        <v>71</v>
      </c>
      <c r="AB15" s="102" t="s">
        <v>78</v>
      </c>
      <c r="AC15" s="103" t="s">
        <v>38</v>
      </c>
      <c r="AD15" s="103" t="s">
        <v>79</v>
      </c>
      <c r="AE15" s="103"/>
      <c r="AF15" s="104">
        <f t="shared" si="11"/>
        <v>35</v>
      </c>
      <c r="AG15" s="144"/>
      <c r="AI15" s="67" t="s">
        <v>36</v>
      </c>
      <c r="AK15" s="62" t="s">
        <v>37</v>
      </c>
    </row>
    <row r="16" spans="1:38" ht="15" customHeight="1" thickBot="1" x14ac:dyDescent="0.3">
      <c r="A16" s="44">
        <v>4</v>
      </c>
      <c r="B16" s="45"/>
      <c r="C16" s="46" t="str">
        <f t="shared" ref="C16:C42" si="12">IF(ISBLANK($B16),"",VLOOKUP($B16,$Z$13:$AB$61,2,FALSE))</f>
        <v/>
      </c>
      <c r="D16" s="47" t="str">
        <f t="shared" ref="D16:D42" si="13">IF(ISBLANK($B16),"",VLOOKUP($B16,$Z$13:$AB$61,3,FALSE))</f>
        <v/>
      </c>
      <c r="E16" s="48"/>
      <c r="F16" s="49" t="str">
        <f t="shared" si="8"/>
        <v/>
      </c>
      <c r="G16" s="50"/>
      <c r="H16" s="50"/>
      <c r="I16" s="50"/>
      <c r="J16" s="51"/>
      <c r="K16" s="52" t="str">
        <f t="shared" si="9"/>
        <v/>
      </c>
      <c r="L16" s="52" t="str">
        <f t="shared" si="0"/>
        <v/>
      </c>
      <c r="M16" s="52" t="str">
        <f t="shared" si="1"/>
        <v/>
      </c>
      <c r="N16" s="53" t="str">
        <f t="shared" si="10"/>
        <v/>
      </c>
      <c r="O16" s="65" t="str">
        <f t="shared" si="2"/>
        <v/>
      </c>
      <c r="P16" s="124"/>
      <c r="Q16" s="132"/>
      <c r="S16" s="66" t="str">
        <f t="shared" si="3"/>
        <v xml:space="preserve">LLANTWIT MAJOR &amp; DIST </v>
      </c>
      <c r="T16" s="56" t="str">
        <f t="shared" si="4"/>
        <v/>
      </c>
      <c r="U16" s="57" t="str">
        <f t="shared" si="5"/>
        <v/>
      </c>
      <c r="V16" s="58" t="str">
        <f t="shared" si="6"/>
        <v/>
      </c>
      <c r="W16" s="59" t="str">
        <f t="shared" si="7"/>
        <v/>
      </c>
      <c r="X16" s="60">
        <f>IF(AND($E16="T",$T16="IndOrTeam"),COUNTIF(($U$13:$U16),$U16),0)</f>
        <v>0</v>
      </c>
      <c r="Z16" s="108">
        <v>4</v>
      </c>
      <c r="AA16" s="109" t="s">
        <v>81</v>
      </c>
      <c r="AB16" s="110" t="s">
        <v>78</v>
      </c>
      <c r="AC16" s="118" t="s">
        <v>38</v>
      </c>
      <c r="AD16" s="118" t="s">
        <v>79</v>
      </c>
      <c r="AE16" s="118"/>
      <c r="AF16" s="119">
        <f t="shared" si="11"/>
        <v>35</v>
      </c>
      <c r="AG16" s="145"/>
      <c r="AH16" s="68" t="s">
        <v>39</v>
      </c>
      <c r="AI16" s="68" t="s">
        <v>32</v>
      </c>
      <c r="AK16" s="62" t="s">
        <v>40</v>
      </c>
    </row>
    <row r="17" spans="1:37" ht="15" customHeight="1" x14ac:dyDescent="0.25">
      <c r="A17" s="44">
        <v>5</v>
      </c>
      <c r="B17" s="45"/>
      <c r="C17" s="46" t="str">
        <f t="shared" si="12"/>
        <v/>
      </c>
      <c r="D17" s="47" t="str">
        <f t="shared" si="13"/>
        <v/>
      </c>
      <c r="E17" s="48"/>
      <c r="F17" s="49" t="str">
        <f t="shared" si="8"/>
        <v/>
      </c>
      <c r="G17" s="50"/>
      <c r="H17" s="50"/>
      <c r="I17" s="50"/>
      <c r="J17" s="51"/>
      <c r="K17" s="52" t="str">
        <f t="shared" si="9"/>
        <v/>
      </c>
      <c r="L17" s="52" t="str">
        <f t="shared" si="0"/>
        <v/>
      </c>
      <c r="M17" s="52" t="str">
        <f t="shared" si="1"/>
        <v/>
      </c>
      <c r="N17" s="53" t="str">
        <f t="shared" si="10"/>
        <v/>
      </c>
      <c r="O17" s="65" t="str">
        <f t="shared" si="2"/>
        <v/>
      </c>
      <c r="P17" s="124"/>
      <c r="Q17" s="132"/>
      <c r="S17" s="66" t="str">
        <f t="shared" si="3"/>
        <v xml:space="preserve">LLANTWIT MAJOR &amp; DIST </v>
      </c>
      <c r="T17" s="56" t="str">
        <f t="shared" si="4"/>
        <v/>
      </c>
      <c r="U17" s="57" t="str">
        <f t="shared" si="5"/>
        <v/>
      </c>
      <c r="V17" s="58" t="str">
        <f t="shared" si="6"/>
        <v/>
      </c>
      <c r="W17" s="59" t="str">
        <f t="shared" si="7"/>
        <v/>
      </c>
      <c r="X17" s="60">
        <f>IF(AND($E17="T",$T17="IndOrTeam"),COUNTIF(($U$13:$U17),$U17),0)</f>
        <v>0</v>
      </c>
      <c r="Z17" s="105">
        <v>5</v>
      </c>
      <c r="AA17" s="106" t="s">
        <v>82</v>
      </c>
      <c r="AB17" s="107" t="s">
        <v>78</v>
      </c>
      <c r="AC17" s="114" t="s">
        <v>38</v>
      </c>
      <c r="AD17" s="114" t="s">
        <v>83</v>
      </c>
      <c r="AE17" s="114"/>
      <c r="AF17" s="116">
        <f t="shared" si="11"/>
        <v>35</v>
      </c>
      <c r="AG17" s="146" t="s">
        <v>87</v>
      </c>
      <c r="AH17" s="68" t="s">
        <v>41</v>
      </c>
      <c r="AI17" s="68" t="s">
        <v>3</v>
      </c>
      <c r="AK17" s="62" t="s">
        <v>91</v>
      </c>
    </row>
    <row r="18" spans="1:37" x14ac:dyDescent="0.25">
      <c r="A18" s="44">
        <v>6</v>
      </c>
      <c r="B18" s="45"/>
      <c r="C18" s="46" t="str">
        <f t="shared" si="12"/>
        <v/>
      </c>
      <c r="D18" s="47" t="str">
        <f t="shared" si="13"/>
        <v/>
      </c>
      <c r="E18" s="48"/>
      <c r="F18" s="49" t="str">
        <f t="shared" si="8"/>
        <v/>
      </c>
      <c r="G18" s="50"/>
      <c r="H18" s="50"/>
      <c r="I18" s="50"/>
      <c r="J18" s="51"/>
      <c r="K18" s="52" t="str">
        <f t="shared" si="9"/>
        <v/>
      </c>
      <c r="L18" s="52" t="str">
        <f t="shared" si="0"/>
        <v/>
      </c>
      <c r="M18" s="52" t="str">
        <f t="shared" si="1"/>
        <v/>
      </c>
      <c r="N18" s="53" t="str">
        <f t="shared" si="10"/>
        <v/>
      </c>
      <c r="O18" s="65" t="str">
        <f t="shared" si="2"/>
        <v/>
      </c>
      <c r="P18" s="124"/>
      <c r="Q18" s="132"/>
      <c r="S18" s="66" t="str">
        <f t="shared" si="3"/>
        <v xml:space="preserve">LLANTWIT MAJOR &amp; DIST </v>
      </c>
      <c r="T18" s="56" t="str">
        <f t="shared" si="4"/>
        <v/>
      </c>
      <c r="U18" s="57" t="str">
        <f t="shared" si="5"/>
        <v/>
      </c>
      <c r="V18" s="58" t="str">
        <f t="shared" si="6"/>
        <v/>
      </c>
      <c r="W18" s="59" t="str">
        <f t="shared" si="7"/>
        <v/>
      </c>
      <c r="X18" s="60">
        <f>IF(AND($E18="T",$T18="IndOrTeam"),COUNTIF(($U$13:$U18),$U18),0)</f>
        <v>0</v>
      </c>
      <c r="Z18" s="105">
        <v>6</v>
      </c>
      <c r="AA18" s="106" t="s">
        <v>84</v>
      </c>
      <c r="AB18" s="107" t="s">
        <v>78</v>
      </c>
      <c r="AC18" s="114" t="s">
        <v>38</v>
      </c>
      <c r="AD18" s="114" t="s">
        <v>83</v>
      </c>
      <c r="AE18" s="114"/>
      <c r="AF18" s="116">
        <f t="shared" si="11"/>
        <v>35</v>
      </c>
      <c r="AG18" s="147"/>
      <c r="AH18" s="68" t="s">
        <v>42</v>
      </c>
      <c r="AI18" s="68" t="s">
        <v>43</v>
      </c>
      <c r="AK18" s="62" t="s">
        <v>44</v>
      </c>
    </row>
    <row r="19" spans="1:37" x14ac:dyDescent="0.25">
      <c r="A19" s="44">
        <v>7</v>
      </c>
      <c r="B19" s="45"/>
      <c r="C19" s="46" t="str">
        <f t="shared" si="12"/>
        <v/>
      </c>
      <c r="D19" s="47" t="str">
        <f t="shared" si="13"/>
        <v/>
      </c>
      <c r="E19" s="48"/>
      <c r="F19" s="49" t="str">
        <f t="shared" si="8"/>
        <v/>
      </c>
      <c r="G19" s="50"/>
      <c r="H19" s="50"/>
      <c r="I19" s="50"/>
      <c r="J19" s="51"/>
      <c r="K19" s="52" t="str">
        <f t="shared" si="9"/>
        <v/>
      </c>
      <c r="L19" s="52" t="str">
        <f t="shared" si="0"/>
        <v/>
      </c>
      <c r="M19" s="52" t="str">
        <f t="shared" si="1"/>
        <v/>
      </c>
      <c r="N19" s="53" t="str">
        <f t="shared" si="10"/>
        <v/>
      </c>
      <c r="O19" s="65" t="str">
        <f t="shared" si="2"/>
        <v/>
      </c>
      <c r="P19" s="124"/>
      <c r="Q19" s="132"/>
      <c r="S19" s="66" t="str">
        <f t="shared" si="3"/>
        <v xml:space="preserve">LLANTWIT MAJOR &amp; DIST </v>
      </c>
      <c r="T19" s="56" t="str">
        <f t="shared" si="4"/>
        <v/>
      </c>
      <c r="U19" s="57" t="str">
        <f t="shared" si="5"/>
        <v/>
      </c>
      <c r="V19" s="58" t="str">
        <f t="shared" si="6"/>
        <v/>
      </c>
      <c r="W19" s="59" t="str">
        <f t="shared" si="7"/>
        <v/>
      </c>
      <c r="X19" s="60">
        <f>IF(AND($E19="T",$T19="IndOrTeam"),COUNTIF(($U$13:$U19),$U19),0)</f>
        <v>0</v>
      </c>
      <c r="Z19" s="105">
        <v>7</v>
      </c>
      <c r="AA19" s="106" t="s">
        <v>85</v>
      </c>
      <c r="AB19" s="107" t="s">
        <v>78</v>
      </c>
      <c r="AC19" s="114" t="s">
        <v>38</v>
      </c>
      <c r="AD19" s="114" t="s">
        <v>83</v>
      </c>
      <c r="AE19" s="114"/>
      <c r="AF19" s="116">
        <f t="shared" si="11"/>
        <v>35</v>
      </c>
      <c r="AG19" s="147"/>
      <c r="AK19" s="62" t="s">
        <v>45</v>
      </c>
    </row>
    <row r="20" spans="1:37" ht="15.75" thickBot="1" x14ac:dyDescent="0.3">
      <c r="A20" s="44">
        <v>8</v>
      </c>
      <c r="B20" s="45"/>
      <c r="C20" s="46" t="str">
        <f t="shared" si="12"/>
        <v/>
      </c>
      <c r="D20" s="47" t="str">
        <f t="shared" si="13"/>
        <v/>
      </c>
      <c r="E20" s="48"/>
      <c r="F20" s="49" t="str">
        <f t="shared" si="8"/>
        <v/>
      </c>
      <c r="G20" s="50"/>
      <c r="H20" s="50"/>
      <c r="I20" s="50"/>
      <c r="J20" s="51"/>
      <c r="K20" s="52" t="str">
        <f t="shared" si="9"/>
        <v/>
      </c>
      <c r="L20" s="52" t="str">
        <f t="shared" si="0"/>
        <v/>
      </c>
      <c r="M20" s="52" t="str">
        <f t="shared" si="1"/>
        <v/>
      </c>
      <c r="N20" s="53" t="str">
        <f t="shared" si="10"/>
        <v/>
      </c>
      <c r="O20" s="65" t="str">
        <f t="shared" si="2"/>
        <v/>
      </c>
      <c r="P20" s="124"/>
      <c r="Q20" s="132"/>
      <c r="S20" s="66" t="str">
        <f t="shared" si="3"/>
        <v xml:space="preserve">LLANTWIT MAJOR &amp; DIST </v>
      </c>
      <c r="T20" s="56" t="str">
        <f t="shared" si="4"/>
        <v/>
      </c>
      <c r="U20" s="57" t="str">
        <f t="shared" si="5"/>
        <v/>
      </c>
      <c r="V20" s="58" t="str">
        <f t="shared" si="6"/>
        <v/>
      </c>
      <c r="W20" s="59" t="str">
        <f t="shared" si="7"/>
        <v/>
      </c>
      <c r="X20" s="60">
        <f>IF(AND($E20="T",$T20="IndOrTeam"),COUNTIF(($U$13:$U20),$U20),0)</f>
        <v>0</v>
      </c>
      <c r="Z20" s="111">
        <v>8</v>
      </c>
      <c r="AA20" s="112" t="s">
        <v>97</v>
      </c>
      <c r="AB20" s="113" t="s">
        <v>78</v>
      </c>
      <c r="AC20" s="115" t="s">
        <v>38</v>
      </c>
      <c r="AD20" s="115" t="s">
        <v>83</v>
      </c>
      <c r="AE20" s="115"/>
      <c r="AF20" s="117">
        <f t="shared" si="11"/>
        <v>35</v>
      </c>
      <c r="AG20" s="148"/>
      <c r="AI20" s="68" t="s">
        <v>65</v>
      </c>
      <c r="AK20" s="62" t="s">
        <v>46</v>
      </c>
    </row>
    <row r="21" spans="1:37" x14ac:dyDescent="0.25">
      <c r="A21" s="44">
        <v>9</v>
      </c>
      <c r="B21" s="63"/>
      <c r="C21" s="46" t="str">
        <f t="shared" si="12"/>
        <v/>
      </c>
      <c r="D21" s="47" t="str">
        <f t="shared" si="13"/>
        <v/>
      </c>
      <c r="E21" s="48"/>
      <c r="F21" s="49" t="str">
        <f t="shared" si="8"/>
        <v/>
      </c>
      <c r="G21" s="50"/>
      <c r="H21" s="50"/>
      <c r="I21" s="50"/>
      <c r="J21" s="51"/>
      <c r="K21" s="52" t="str">
        <f t="shared" si="9"/>
        <v/>
      </c>
      <c r="L21" s="52" t="str">
        <f t="shared" si="0"/>
        <v/>
      </c>
      <c r="M21" s="52" t="str">
        <f t="shared" si="1"/>
        <v/>
      </c>
      <c r="N21" s="53" t="str">
        <f t="shared" si="10"/>
        <v/>
      </c>
      <c r="O21" s="65" t="str">
        <f t="shared" si="2"/>
        <v/>
      </c>
      <c r="P21" s="124"/>
      <c r="Q21" s="132"/>
      <c r="S21" s="66" t="str">
        <f t="shared" si="3"/>
        <v xml:space="preserve">LLANTWIT MAJOR &amp; DIST </v>
      </c>
      <c r="T21" s="56" t="str">
        <f t="shared" si="4"/>
        <v/>
      </c>
      <c r="U21" s="57" t="str">
        <f t="shared" si="5"/>
        <v/>
      </c>
      <c r="V21" s="58" t="str">
        <f t="shared" si="6"/>
        <v/>
      </c>
      <c r="W21" s="59" t="str">
        <f t="shared" si="7"/>
        <v/>
      </c>
      <c r="X21" s="60">
        <f>IF(AND($E21="T",$T21="IndOrTeam"),COUNTIF(($U$13:$U21),$U21),0)</f>
        <v>0</v>
      </c>
      <c r="AI21" s="68" t="s">
        <v>66</v>
      </c>
      <c r="AK21" s="62" t="s">
        <v>47</v>
      </c>
    </row>
    <row r="22" spans="1:37" x14ac:dyDescent="0.25">
      <c r="A22" s="44">
        <v>10</v>
      </c>
      <c r="B22" s="63"/>
      <c r="C22" s="46" t="str">
        <f t="shared" si="12"/>
        <v/>
      </c>
      <c r="D22" s="47" t="str">
        <f t="shared" si="13"/>
        <v/>
      </c>
      <c r="E22" s="48"/>
      <c r="F22" s="49" t="str">
        <f t="shared" si="8"/>
        <v/>
      </c>
      <c r="G22" s="50"/>
      <c r="H22" s="50"/>
      <c r="I22" s="50"/>
      <c r="J22" s="51"/>
      <c r="K22" s="52" t="str">
        <f t="shared" si="9"/>
        <v/>
      </c>
      <c r="L22" s="52" t="str">
        <f t="shared" si="0"/>
        <v/>
      </c>
      <c r="M22" s="52" t="str">
        <f t="shared" si="1"/>
        <v/>
      </c>
      <c r="N22" s="53" t="str">
        <f t="shared" si="10"/>
        <v/>
      </c>
      <c r="O22" s="65" t="str">
        <f t="shared" si="2"/>
        <v/>
      </c>
      <c r="P22" s="124"/>
      <c r="Q22" s="132"/>
      <c r="S22" s="66" t="str">
        <f t="shared" si="3"/>
        <v xml:space="preserve">LLANTWIT MAJOR &amp; DIST </v>
      </c>
      <c r="T22" s="56" t="str">
        <f t="shared" si="4"/>
        <v/>
      </c>
      <c r="U22" s="57" t="str">
        <f t="shared" si="5"/>
        <v/>
      </c>
      <c r="V22" s="58" t="str">
        <f t="shared" si="6"/>
        <v/>
      </c>
      <c r="W22" s="59" t="str">
        <f t="shared" si="7"/>
        <v/>
      </c>
      <c r="X22" s="60">
        <f>IF(AND($E22="T",$T22="IndOrTeam"),COUNTIF(($U$13:$U22),$U22),0)</f>
        <v>0</v>
      </c>
      <c r="AK22" s="62" t="s">
        <v>48</v>
      </c>
    </row>
    <row r="23" spans="1:37" x14ac:dyDescent="0.25">
      <c r="A23" s="44">
        <v>11</v>
      </c>
      <c r="B23" s="63"/>
      <c r="C23" s="46" t="str">
        <f t="shared" si="12"/>
        <v/>
      </c>
      <c r="D23" s="47" t="str">
        <f t="shared" si="13"/>
        <v/>
      </c>
      <c r="E23" s="48"/>
      <c r="F23" s="49" t="str">
        <f t="shared" si="8"/>
        <v/>
      </c>
      <c r="G23" s="50"/>
      <c r="H23" s="50"/>
      <c r="I23" s="50"/>
      <c r="J23" s="51"/>
      <c r="K23" s="52" t="str">
        <f t="shared" si="9"/>
        <v/>
      </c>
      <c r="L23" s="52" t="str">
        <f t="shared" si="0"/>
        <v/>
      </c>
      <c r="M23" s="52" t="str">
        <f t="shared" si="1"/>
        <v/>
      </c>
      <c r="N23" s="53" t="str">
        <f t="shared" si="10"/>
        <v/>
      </c>
      <c r="O23" s="65" t="str">
        <f t="shared" si="2"/>
        <v/>
      </c>
      <c r="P23" s="124"/>
      <c r="Q23" s="132"/>
      <c r="S23" s="66" t="str">
        <f t="shared" si="3"/>
        <v xml:space="preserve">LLANTWIT MAJOR &amp; DIST </v>
      </c>
      <c r="T23" s="56" t="str">
        <f t="shared" si="4"/>
        <v/>
      </c>
      <c r="U23" s="57" t="str">
        <f t="shared" si="5"/>
        <v/>
      </c>
      <c r="V23" s="58" t="str">
        <f t="shared" si="6"/>
        <v/>
      </c>
      <c r="W23" s="59" t="str">
        <f t="shared" si="7"/>
        <v/>
      </c>
      <c r="X23" s="60">
        <f>IF(AND($E23="T",$T23="IndOrTeam"),COUNTIF(($U$13:$U23),$U23),0)</f>
        <v>0</v>
      </c>
      <c r="AK23" s="62" t="s">
        <v>49</v>
      </c>
    </row>
    <row r="24" spans="1:37" ht="15" customHeight="1" x14ac:dyDescent="0.25">
      <c r="A24" s="44">
        <v>12</v>
      </c>
      <c r="B24" s="63"/>
      <c r="C24" s="46" t="str">
        <f t="shared" si="12"/>
        <v/>
      </c>
      <c r="D24" s="47" t="str">
        <f t="shared" si="13"/>
        <v/>
      </c>
      <c r="E24" s="48"/>
      <c r="F24" s="49" t="str">
        <f t="shared" si="8"/>
        <v/>
      </c>
      <c r="G24" s="69"/>
      <c r="H24" s="50"/>
      <c r="I24" s="50"/>
      <c r="J24" s="51"/>
      <c r="K24" s="52" t="str">
        <f t="shared" si="9"/>
        <v/>
      </c>
      <c r="L24" s="52" t="str">
        <f t="shared" si="0"/>
        <v/>
      </c>
      <c r="M24" s="52" t="str">
        <f t="shared" si="1"/>
        <v/>
      </c>
      <c r="N24" s="53" t="str">
        <f t="shared" si="10"/>
        <v/>
      </c>
      <c r="O24" s="65" t="str">
        <f t="shared" si="2"/>
        <v/>
      </c>
      <c r="P24" s="124"/>
      <c r="Q24" s="132"/>
      <c r="S24" s="66" t="str">
        <f t="shared" si="3"/>
        <v xml:space="preserve">LLANTWIT MAJOR &amp; DIST </v>
      </c>
      <c r="T24" s="56" t="str">
        <f t="shared" si="4"/>
        <v/>
      </c>
      <c r="U24" s="57" t="str">
        <f t="shared" si="5"/>
        <v/>
      </c>
      <c r="V24" s="58" t="str">
        <f t="shared" si="6"/>
        <v/>
      </c>
      <c r="W24" s="59" t="str">
        <f t="shared" si="7"/>
        <v/>
      </c>
      <c r="X24" s="60">
        <f>IF(AND($E24="T",$T24="IndOrTeam"),COUNTIF(($U$13:$U24),$U24),0)</f>
        <v>0</v>
      </c>
      <c r="AK24" s="62" t="s">
        <v>50</v>
      </c>
    </row>
    <row r="25" spans="1:37" x14ac:dyDescent="0.25">
      <c r="A25" s="44">
        <v>13</v>
      </c>
      <c r="B25" s="63"/>
      <c r="C25" s="46" t="str">
        <f t="shared" si="12"/>
        <v/>
      </c>
      <c r="D25" s="47" t="str">
        <f t="shared" si="13"/>
        <v/>
      </c>
      <c r="E25" s="48"/>
      <c r="F25" s="49" t="str">
        <f t="shared" si="8"/>
        <v/>
      </c>
      <c r="G25" s="69"/>
      <c r="H25" s="50"/>
      <c r="I25" s="50"/>
      <c r="J25" s="51"/>
      <c r="K25" s="52" t="str">
        <f t="shared" si="9"/>
        <v/>
      </c>
      <c r="L25" s="52" t="str">
        <f t="shared" si="0"/>
        <v/>
      </c>
      <c r="M25" s="52" t="str">
        <f t="shared" si="1"/>
        <v/>
      </c>
      <c r="N25" s="53" t="str">
        <f t="shared" si="10"/>
        <v/>
      </c>
      <c r="O25" s="65" t="str">
        <f t="shared" si="2"/>
        <v/>
      </c>
      <c r="P25" s="124"/>
      <c r="Q25" s="132"/>
      <c r="S25" s="66" t="str">
        <f t="shared" si="3"/>
        <v xml:space="preserve">LLANTWIT MAJOR &amp; DIST </v>
      </c>
      <c r="T25" s="56" t="str">
        <f t="shared" si="4"/>
        <v/>
      </c>
      <c r="U25" s="57" t="str">
        <f t="shared" si="5"/>
        <v/>
      </c>
      <c r="V25" s="58" t="str">
        <f t="shared" si="6"/>
        <v/>
      </c>
      <c r="W25" s="59" t="str">
        <f t="shared" si="7"/>
        <v/>
      </c>
      <c r="X25" s="60">
        <f>IF(AND($E25="T",$T25="IndOrTeam"),COUNTIF(($U$13:$U25),$U25),0)</f>
        <v>0</v>
      </c>
      <c r="AK25" s="62" t="s">
        <v>51</v>
      </c>
    </row>
    <row r="26" spans="1:37" x14ac:dyDescent="0.25">
      <c r="A26" s="44">
        <v>14</v>
      </c>
      <c r="B26" s="63"/>
      <c r="C26" s="46" t="str">
        <f t="shared" si="12"/>
        <v/>
      </c>
      <c r="D26" s="47" t="str">
        <f t="shared" si="13"/>
        <v/>
      </c>
      <c r="E26" s="48"/>
      <c r="F26" s="49" t="str">
        <f t="shared" si="8"/>
        <v/>
      </c>
      <c r="G26" s="69"/>
      <c r="H26" s="50"/>
      <c r="I26" s="50"/>
      <c r="J26" s="51"/>
      <c r="K26" s="52" t="str">
        <f t="shared" si="9"/>
        <v/>
      </c>
      <c r="L26" s="52" t="str">
        <f t="shared" si="0"/>
        <v/>
      </c>
      <c r="M26" s="52" t="str">
        <f t="shared" si="1"/>
        <v/>
      </c>
      <c r="N26" s="53" t="str">
        <f t="shared" si="10"/>
        <v/>
      </c>
      <c r="O26" s="65" t="str">
        <f t="shared" si="2"/>
        <v/>
      </c>
      <c r="P26" s="124"/>
      <c r="Q26" s="132"/>
      <c r="S26" s="66" t="str">
        <f t="shared" si="3"/>
        <v xml:space="preserve">LLANTWIT MAJOR &amp; DIST </v>
      </c>
      <c r="T26" s="56" t="str">
        <f t="shared" si="4"/>
        <v/>
      </c>
      <c r="U26" s="57" t="str">
        <f t="shared" si="5"/>
        <v/>
      </c>
      <c r="V26" s="58" t="str">
        <f t="shared" si="6"/>
        <v/>
      </c>
      <c r="W26" s="59" t="str">
        <f t="shared" si="7"/>
        <v/>
      </c>
      <c r="X26" s="60">
        <f>IF(AND($E26="T",$T26="IndOrTeam"),COUNTIF(($U$13:$U26),$U26),0)</f>
        <v>0</v>
      </c>
      <c r="AK26" s="62" t="s">
        <v>52</v>
      </c>
    </row>
    <row r="27" spans="1:37" x14ac:dyDescent="0.25">
      <c r="A27" s="44">
        <v>15</v>
      </c>
      <c r="B27" s="63"/>
      <c r="C27" s="46" t="str">
        <f t="shared" si="12"/>
        <v/>
      </c>
      <c r="D27" s="47" t="str">
        <f t="shared" si="13"/>
        <v/>
      </c>
      <c r="E27" s="48"/>
      <c r="F27" s="49" t="str">
        <f t="shared" si="8"/>
        <v/>
      </c>
      <c r="G27" s="69"/>
      <c r="H27" s="50"/>
      <c r="I27" s="50"/>
      <c r="J27" s="51"/>
      <c r="K27" s="52" t="str">
        <f t="shared" si="9"/>
        <v/>
      </c>
      <c r="L27" s="52" t="str">
        <f t="shared" si="0"/>
        <v/>
      </c>
      <c r="M27" s="52" t="str">
        <f t="shared" si="1"/>
        <v/>
      </c>
      <c r="N27" s="53" t="str">
        <f t="shared" si="10"/>
        <v/>
      </c>
      <c r="O27" s="65" t="str">
        <f t="shared" si="2"/>
        <v/>
      </c>
      <c r="P27" s="124"/>
      <c r="Q27" s="132"/>
      <c r="S27" s="66" t="str">
        <f t="shared" si="3"/>
        <v xml:space="preserve">LLANTWIT MAJOR &amp; DIST </v>
      </c>
      <c r="T27" s="56" t="str">
        <f t="shared" si="4"/>
        <v/>
      </c>
      <c r="U27" s="57" t="str">
        <f t="shared" si="5"/>
        <v/>
      </c>
      <c r="V27" s="58" t="str">
        <f t="shared" si="6"/>
        <v/>
      </c>
      <c r="W27" s="59" t="str">
        <f t="shared" si="7"/>
        <v/>
      </c>
      <c r="X27" s="60">
        <f>IF(AND($E27="T",$T27="IndOrTeam"),COUNTIF(($U$13:$U27),$U27),0)</f>
        <v>0</v>
      </c>
      <c r="AK27" s="62" t="s">
        <v>53</v>
      </c>
    </row>
    <row r="28" spans="1:37" ht="14.45" customHeight="1" x14ac:dyDescent="0.25">
      <c r="A28" s="44">
        <v>16</v>
      </c>
      <c r="B28" s="63"/>
      <c r="C28" s="46" t="str">
        <f t="shared" si="12"/>
        <v/>
      </c>
      <c r="D28" s="47" t="str">
        <f t="shared" si="13"/>
        <v/>
      </c>
      <c r="E28" s="48"/>
      <c r="F28" s="49" t="str">
        <f t="shared" si="8"/>
        <v/>
      </c>
      <c r="G28" s="69"/>
      <c r="H28" s="50"/>
      <c r="I28" s="50"/>
      <c r="J28" s="51"/>
      <c r="K28" s="52" t="str">
        <f t="shared" si="9"/>
        <v/>
      </c>
      <c r="L28" s="52" t="str">
        <f t="shared" si="0"/>
        <v/>
      </c>
      <c r="M28" s="52" t="str">
        <f t="shared" si="1"/>
        <v/>
      </c>
      <c r="N28" s="53" t="str">
        <f t="shared" si="10"/>
        <v/>
      </c>
      <c r="O28" s="65" t="str">
        <f t="shared" si="2"/>
        <v/>
      </c>
      <c r="P28" s="124"/>
      <c r="Q28" s="132"/>
      <c r="S28" s="66" t="str">
        <f t="shared" si="3"/>
        <v xml:space="preserve">LLANTWIT MAJOR &amp; DIST </v>
      </c>
      <c r="T28" s="56" t="str">
        <f t="shared" si="4"/>
        <v/>
      </c>
      <c r="U28" s="57" t="str">
        <f t="shared" si="5"/>
        <v/>
      </c>
      <c r="V28" s="58" t="str">
        <f t="shared" si="6"/>
        <v/>
      </c>
      <c r="W28" s="59" t="str">
        <f t="shared" si="7"/>
        <v/>
      </c>
      <c r="X28" s="60">
        <f>IF(AND($E28="T",$T28="IndOrTeam"),COUNTIF(($U$13:$U28),$U28),0)</f>
        <v>0</v>
      </c>
      <c r="AK28" s="62" t="s">
        <v>54</v>
      </c>
    </row>
    <row r="29" spans="1:37" x14ac:dyDescent="0.25">
      <c r="A29" s="44">
        <v>17</v>
      </c>
      <c r="B29" s="63"/>
      <c r="C29" s="46" t="str">
        <f t="shared" si="12"/>
        <v/>
      </c>
      <c r="D29" s="47" t="str">
        <f t="shared" si="13"/>
        <v/>
      </c>
      <c r="E29" s="48"/>
      <c r="F29" s="49" t="str">
        <f t="shared" si="8"/>
        <v/>
      </c>
      <c r="G29" s="50"/>
      <c r="H29" s="50"/>
      <c r="I29" s="50"/>
      <c r="J29" s="51"/>
      <c r="K29" s="52" t="str">
        <f t="shared" si="9"/>
        <v/>
      </c>
      <c r="L29" s="52" t="str">
        <f t="shared" si="0"/>
        <v/>
      </c>
      <c r="M29" s="52" t="str">
        <f t="shared" si="1"/>
        <v/>
      </c>
      <c r="N29" s="53" t="str">
        <f t="shared" si="10"/>
        <v/>
      </c>
      <c r="O29" s="65" t="str">
        <f t="shared" si="2"/>
        <v/>
      </c>
      <c r="P29" s="124"/>
      <c r="Q29" s="132"/>
      <c r="S29" s="66" t="str">
        <f t="shared" si="3"/>
        <v xml:space="preserve">LLANTWIT MAJOR &amp; DIST </v>
      </c>
      <c r="T29" s="56" t="str">
        <f t="shared" si="4"/>
        <v/>
      </c>
      <c r="U29" s="57" t="str">
        <f t="shared" si="5"/>
        <v/>
      </c>
      <c r="V29" s="58" t="str">
        <f t="shared" si="6"/>
        <v/>
      </c>
      <c r="W29" s="59" t="str">
        <f t="shared" si="7"/>
        <v/>
      </c>
      <c r="X29" s="60">
        <f>IF(AND($E29="T",$T29="IndOrTeam"),COUNTIF(($U$13:$U29),$U29),0)</f>
        <v>0</v>
      </c>
      <c r="AK29" s="62" t="s">
        <v>5</v>
      </c>
    </row>
    <row r="30" spans="1:37" x14ac:dyDescent="0.25">
      <c r="A30" s="44">
        <v>18</v>
      </c>
      <c r="B30" s="63"/>
      <c r="C30" s="46" t="str">
        <f t="shared" si="12"/>
        <v/>
      </c>
      <c r="D30" s="47" t="str">
        <f t="shared" si="13"/>
        <v/>
      </c>
      <c r="E30" s="48"/>
      <c r="F30" s="49" t="str">
        <f t="shared" si="8"/>
        <v/>
      </c>
      <c r="G30" s="50"/>
      <c r="H30" s="50"/>
      <c r="I30" s="50"/>
      <c r="J30" s="51"/>
      <c r="K30" s="52" t="str">
        <f t="shared" si="9"/>
        <v/>
      </c>
      <c r="L30" s="52" t="str">
        <f t="shared" si="0"/>
        <v/>
      </c>
      <c r="M30" s="52" t="str">
        <f t="shared" si="1"/>
        <v/>
      </c>
      <c r="N30" s="53" t="str">
        <f t="shared" si="10"/>
        <v/>
      </c>
      <c r="O30" s="65" t="str">
        <f t="shared" si="2"/>
        <v/>
      </c>
      <c r="P30" s="124"/>
      <c r="Q30" s="132"/>
      <c r="S30" s="66" t="str">
        <f t="shared" si="3"/>
        <v xml:space="preserve">LLANTWIT MAJOR &amp; DIST </v>
      </c>
      <c r="T30" s="56" t="str">
        <f t="shared" si="4"/>
        <v/>
      </c>
      <c r="U30" s="57" t="str">
        <f t="shared" si="5"/>
        <v/>
      </c>
      <c r="V30" s="58" t="str">
        <f t="shared" si="6"/>
        <v/>
      </c>
      <c r="W30" s="59" t="str">
        <f t="shared" si="7"/>
        <v/>
      </c>
      <c r="X30" s="60">
        <f>IF(AND($E30="T",$T30="IndOrTeam"),COUNTIF(($U$13:$U30),$U30),0)</f>
        <v>0</v>
      </c>
      <c r="AK30" s="62" t="s">
        <v>55</v>
      </c>
    </row>
    <row r="31" spans="1:37" x14ac:dyDescent="0.25">
      <c r="A31" s="44">
        <v>19</v>
      </c>
      <c r="B31" s="63"/>
      <c r="C31" s="46" t="str">
        <f t="shared" si="12"/>
        <v/>
      </c>
      <c r="D31" s="47" t="str">
        <f t="shared" si="13"/>
        <v/>
      </c>
      <c r="E31" s="48"/>
      <c r="F31" s="49" t="str">
        <f t="shared" si="8"/>
        <v/>
      </c>
      <c r="G31" s="50"/>
      <c r="H31" s="50"/>
      <c r="I31" s="50"/>
      <c r="J31" s="51"/>
      <c r="K31" s="52" t="str">
        <f t="shared" si="9"/>
        <v/>
      </c>
      <c r="L31" s="52" t="str">
        <f t="shared" si="0"/>
        <v/>
      </c>
      <c r="M31" s="52" t="str">
        <f t="shared" si="1"/>
        <v/>
      </c>
      <c r="N31" s="53" t="str">
        <f t="shared" si="10"/>
        <v/>
      </c>
      <c r="O31" s="65" t="str">
        <f t="shared" si="2"/>
        <v/>
      </c>
      <c r="P31" s="124"/>
      <c r="Q31" s="132"/>
      <c r="S31" s="66" t="str">
        <f t="shared" si="3"/>
        <v xml:space="preserve">LLANTWIT MAJOR &amp; DIST </v>
      </c>
      <c r="T31" s="56" t="str">
        <f t="shared" si="4"/>
        <v/>
      </c>
      <c r="U31" s="57" t="str">
        <f t="shared" si="5"/>
        <v/>
      </c>
      <c r="V31" s="58" t="str">
        <f t="shared" si="6"/>
        <v/>
      </c>
      <c r="W31" s="59" t="str">
        <f t="shared" si="7"/>
        <v/>
      </c>
      <c r="X31" s="60">
        <f>IF(AND($E31="T",$T31="IndOrTeam"),COUNTIF(($U$13:$U31),$U31),0)</f>
        <v>0</v>
      </c>
      <c r="AK31" s="62"/>
    </row>
    <row r="32" spans="1:37" x14ac:dyDescent="0.25">
      <c r="A32" s="44">
        <v>20</v>
      </c>
      <c r="B32" s="63"/>
      <c r="C32" s="46" t="str">
        <f t="shared" si="12"/>
        <v/>
      </c>
      <c r="D32" s="47" t="str">
        <f t="shared" si="13"/>
        <v/>
      </c>
      <c r="E32" s="48"/>
      <c r="F32" s="49" t="str">
        <f t="shared" si="8"/>
        <v/>
      </c>
      <c r="G32" s="69"/>
      <c r="H32" s="50"/>
      <c r="I32" s="50"/>
      <c r="J32" s="51"/>
      <c r="K32" s="52" t="str">
        <f t="shared" si="9"/>
        <v/>
      </c>
      <c r="L32" s="52" t="str">
        <f t="shared" si="0"/>
        <v/>
      </c>
      <c r="M32" s="52" t="str">
        <f t="shared" si="1"/>
        <v/>
      </c>
      <c r="N32" s="53" t="str">
        <f t="shared" si="10"/>
        <v/>
      </c>
      <c r="O32" s="65" t="str">
        <f t="shared" si="2"/>
        <v/>
      </c>
      <c r="P32" s="124"/>
      <c r="Q32" s="132"/>
      <c r="S32" s="66" t="str">
        <f t="shared" si="3"/>
        <v xml:space="preserve">LLANTWIT MAJOR &amp; DIST </v>
      </c>
      <c r="T32" s="56" t="str">
        <f t="shared" si="4"/>
        <v/>
      </c>
      <c r="U32" s="57" t="str">
        <f t="shared" si="5"/>
        <v/>
      </c>
      <c r="V32" s="58" t="str">
        <f t="shared" si="6"/>
        <v/>
      </c>
      <c r="W32" s="59" t="str">
        <f t="shared" si="7"/>
        <v/>
      </c>
      <c r="X32" s="60">
        <f>IF(AND($E32="T",$T32="IndOrTeam"),COUNTIF(($U$13:$U32),$U32),0)</f>
        <v>0</v>
      </c>
      <c r="AK32" s="70"/>
    </row>
    <row r="33" spans="1:39" x14ac:dyDescent="0.25">
      <c r="A33" s="44">
        <v>21</v>
      </c>
      <c r="B33" s="63"/>
      <c r="C33" s="46" t="str">
        <f t="shared" si="12"/>
        <v/>
      </c>
      <c r="D33" s="47" t="str">
        <f t="shared" si="13"/>
        <v/>
      </c>
      <c r="E33" s="48"/>
      <c r="F33" s="49" t="str">
        <f t="shared" si="8"/>
        <v/>
      </c>
      <c r="G33" s="69"/>
      <c r="H33" s="50"/>
      <c r="I33" s="50"/>
      <c r="J33" s="51"/>
      <c r="K33" s="52" t="str">
        <f t="shared" si="9"/>
        <v/>
      </c>
      <c r="L33" s="52" t="str">
        <f t="shared" si="0"/>
        <v/>
      </c>
      <c r="M33" s="52" t="str">
        <f t="shared" si="1"/>
        <v/>
      </c>
      <c r="N33" s="53" t="str">
        <f t="shared" si="10"/>
        <v/>
      </c>
      <c r="O33" s="65" t="str">
        <f t="shared" si="2"/>
        <v/>
      </c>
      <c r="P33" s="124"/>
      <c r="Q33" s="132"/>
      <c r="S33" s="66" t="str">
        <f t="shared" si="3"/>
        <v xml:space="preserve">LLANTWIT MAJOR &amp; DIST </v>
      </c>
      <c r="T33" s="56" t="str">
        <f t="shared" si="4"/>
        <v/>
      </c>
      <c r="U33" s="57" t="str">
        <f t="shared" si="5"/>
        <v/>
      </c>
      <c r="V33" s="58" t="str">
        <f t="shared" si="6"/>
        <v/>
      </c>
      <c r="W33" s="59" t="str">
        <f t="shared" si="7"/>
        <v/>
      </c>
      <c r="X33" s="60">
        <f>IF(AND($E33="T",$T33="IndOrTeam"),COUNTIF(($U$13:$U33),$U33),0)</f>
        <v>0</v>
      </c>
      <c r="AK33" s="70"/>
    </row>
    <row r="34" spans="1:39" ht="14.45" customHeight="1" x14ac:dyDescent="0.25">
      <c r="A34" s="44">
        <v>22</v>
      </c>
      <c r="B34" s="63"/>
      <c r="C34" s="46" t="str">
        <f t="shared" si="12"/>
        <v/>
      </c>
      <c r="D34" s="47" t="str">
        <f t="shared" si="13"/>
        <v/>
      </c>
      <c r="E34" s="48"/>
      <c r="F34" s="49" t="str">
        <f t="shared" si="8"/>
        <v/>
      </c>
      <c r="G34" s="69"/>
      <c r="H34" s="50"/>
      <c r="I34" s="50"/>
      <c r="J34" s="51"/>
      <c r="K34" s="52" t="str">
        <f t="shared" si="9"/>
        <v/>
      </c>
      <c r="L34" s="52" t="str">
        <f t="shared" si="0"/>
        <v/>
      </c>
      <c r="M34" s="52" t="str">
        <f t="shared" si="1"/>
        <v/>
      </c>
      <c r="N34" s="53" t="str">
        <f t="shared" si="10"/>
        <v/>
      </c>
      <c r="O34" s="65" t="str">
        <f t="shared" si="2"/>
        <v/>
      </c>
      <c r="P34" s="124"/>
      <c r="Q34" s="132"/>
      <c r="S34" s="66" t="str">
        <f t="shared" si="3"/>
        <v xml:space="preserve">LLANTWIT MAJOR &amp; DIST </v>
      </c>
      <c r="T34" s="56" t="str">
        <f t="shared" si="4"/>
        <v/>
      </c>
      <c r="U34" s="57" t="str">
        <f t="shared" si="5"/>
        <v/>
      </c>
      <c r="V34" s="58" t="str">
        <f t="shared" si="6"/>
        <v/>
      </c>
      <c r="W34" s="59" t="str">
        <f t="shared" si="7"/>
        <v/>
      </c>
      <c r="X34" s="60">
        <f>IF(AND($E34="T",$T34="IndOrTeam"),COUNTIF(($U$13:$U34),$U34),0)</f>
        <v>0</v>
      </c>
      <c r="AK34" s="70"/>
    </row>
    <row r="35" spans="1:39" x14ac:dyDescent="0.25">
      <c r="A35" s="44">
        <v>23</v>
      </c>
      <c r="B35" s="63"/>
      <c r="C35" s="46" t="str">
        <f t="shared" si="12"/>
        <v/>
      </c>
      <c r="D35" s="47" t="str">
        <f t="shared" si="13"/>
        <v/>
      </c>
      <c r="E35" s="48"/>
      <c r="F35" s="49" t="str">
        <f t="shared" si="8"/>
        <v/>
      </c>
      <c r="G35" s="69"/>
      <c r="H35" s="50"/>
      <c r="I35" s="50"/>
      <c r="J35" s="51"/>
      <c r="K35" s="52" t="str">
        <f t="shared" si="9"/>
        <v/>
      </c>
      <c r="L35" s="52" t="str">
        <f t="shared" si="0"/>
        <v/>
      </c>
      <c r="M35" s="52" t="str">
        <f t="shared" si="1"/>
        <v/>
      </c>
      <c r="N35" s="53" t="str">
        <f t="shared" si="10"/>
        <v/>
      </c>
      <c r="O35" s="65" t="str">
        <f t="shared" si="2"/>
        <v/>
      </c>
      <c r="P35" s="124"/>
      <c r="Q35" s="132"/>
      <c r="S35" s="66" t="str">
        <f t="shared" si="3"/>
        <v xml:space="preserve">LLANTWIT MAJOR &amp; DIST </v>
      </c>
      <c r="T35" s="56" t="str">
        <f t="shared" si="4"/>
        <v/>
      </c>
      <c r="U35" s="57" t="str">
        <f t="shared" si="5"/>
        <v/>
      </c>
      <c r="V35" s="58" t="str">
        <f t="shared" si="6"/>
        <v/>
      </c>
      <c r="W35" s="59" t="str">
        <f t="shared" si="7"/>
        <v/>
      </c>
      <c r="X35" s="60">
        <f>IF(AND($E35="T",$T35="IndOrTeam"),COUNTIF(($U$13:$U35),$U35),0)</f>
        <v>0</v>
      </c>
    </row>
    <row r="36" spans="1:39" x14ac:dyDescent="0.25">
      <c r="A36" s="44">
        <v>24</v>
      </c>
      <c r="B36" s="63"/>
      <c r="C36" s="46" t="str">
        <f t="shared" si="12"/>
        <v/>
      </c>
      <c r="D36" s="47" t="str">
        <f t="shared" si="13"/>
        <v/>
      </c>
      <c r="E36" s="48"/>
      <c r="F36" s="49" t="str">
        <f t="shared" si="8"/>
        <v/>
      </c>
      <c r="G36" s="69"/>
      <c r="H36" s="50"/>
      <c r="I36" s="50"/>
      <c r="J36" s="51"/>
      <c r="K36" s="52" t="str">
        <f t="shared" si="9"/>
        <v/>
      </c>
      <c r="L36" s="52" t="str">
        <f t="shared" si="0"/>
        <v/>
      </c>
      <c r="M36" s="52" t="str">
        <f t="shared" si="1"/>
        <v/>
      </c>
      <c r="N36" s="53" t="str">
        <f t="shared" si="10"/>
        <v/>
      </c>
      <c r="O36" s="65" t="str">
        <f t="shared" si="2"/>
        <v/>
      </c>
      <c r="P36" s="124"/>
      <c r="Q36" s="132"/>
      <c r="S36" s="66" t="str">
        <f t="shared" si="3"/>
        <v xml:space="preserve">LLANTWIT MAJOR &amp; DIST </v>
      </c>
      <c r="T36" s="56" t="str">
        <f t="shared" si="4"/>
        <v/>
      </c>
      <c r="U36" s="57" t="str">
        <f t="shared" si="5"/>
        <v/>
      </c>
      <c r="V36" s="58" t="str">
        <f t="shared" si="6"/>
        <v/>
      </c>
      <c r="W36" s="59" t="str">
        <f t="shared" si="7"/>
        <v/>
      </c>
      <c r="X36" s="60">
        <f>IF(AND($E36="T",$T36="IndOrTeam"),COUNTIF(($U$13:$U36),$U36),0)</f>
        <v>0</v>
      </c>
    </row>
    <row r="37" spans="1:39" x14ac:dyDescent="0.25">
      <c r="A37" s="44">
        <v>25</v>
      </c>
      <c r="B37" s="63"/>
      <c r="C37" s="46" t="str">
        <f t="shared" si="12"/>
        <v/>
      </c>
      <c r="D37" s="47" t="str">
        <f t="shared" si="13"/>
        <v/>
      </c>
      <c r="E37" s="48"/>
      <c r="F37" s="49" t="str">
        <f t="shared" si="8"/>
        <v/>
      </c>
      <c r="G37" s="69"/>
      <c r="H37" s="50"/>
      <c r="I37" s="50"/>
      <c r="J37" s="51"/>
      <c r="K37" s="52" t="str">
        <f t="shared" si="9"/>
        <v/>
      </c>
      <c r="L37" s="52" t="str">
        <f t="shared" si="0"/>
        <v/>
      </c>
      <c r="M37" s="52" t="str">
        <f t="shared" si="1"/>
        <v/>
      </c>
      <c r="N37" s="53" t="str">
        <f t="shared" si="10"/>
        <v/>
      </c>
      <c r="O37" s="65" t="str">
        <f t="shared" si="2"/>
        <v/>
      </c>
      <c r="P37" s="124"/>
      <c r="Q37" s="132"/>
      <c r="S37" s="66" t="str">
        <f t="shared" si="3"/>
        <v xml:space="preserve">LLANTWIT MAJOR &amp; DIST </v>
      </c>
      <c r="T37" s="56" t="str">
        <f t="shared" si="4"/>
        <v/>
      </c>
      <c r="U37" s="57" t="str">
        <f t="shared" si="5"/>
        <v/>
      </c>
      <c r="V37" s="58" t="str">
        <f t="shared" si="6"/>
        <v/>
      </c>
      <c r="W37" s="59" t="str">
        <f t="shared" si="7"/>
        <v/>
      </c>
      <c r="X37" s="60">
        <f>IF(AND($E37="T",$T37="IndOrTeam"),COUNTIF(($U$13:$U37),$U37),0)</f>
        <v>0</v>
      </c>
    </row>
    <row r="38" spans="1:39" x14ac:dyDescent="0.25">
      <c r="A38" s="44">
        <v>26</v>
      </c>
      <c r="B38" s="63"/>
      <c r="C38" s="46" t="str">
        <f t="shared" si="12"/>
        <v/>
      </c>
      <c r="D38" s="47" t="str">
        <f t="shared" si="13"/>
        <v/>
      </c>
      <c r="E38" s="48"/>
      <c r="F38" s="49" t="str">
        <f t="shared" si="8"/>
        <v/>
      </c>
      <c r="G38" s="69"/>
      <c r="H38" s="50"/>
      <c r="I38" s="50"/>
      <c r="J38" s="51"/>
      <c r="K38" s="52" t="str">
        <f t="shared" si="9"/>
        <v/>
      </c>
      <c r="L38" s="52" t="str">
        <f t="shared" si="0"/>
        <v/>
      </c>
      <c r="M38" s="52" t="str">
        <f t="shared" si="1"/>
        <v/>
      </c>
      <c r="N38" s="53" t="str">
        <f t="shared" si="10"/>
        <v/>
      </c>
      <c r="O38" s="65" t="str">
        <f t="shared" si="2"/>
        <v/>
      </c>
      <c r="P38" s="124"/>
      <c r="Q38" s="132"/>
      <c r="S38" s="66" t="str">
        <f t="shared" si="3"/>
        <v xml:space="preserve">LLANTWIT MAJOR &amp; DIST </v>
      </c>
      <c r="T38" s="56" t="str">
        <f t="shared" si="4"/>
        <v/>
      </c>
      <c r="U38" s="57" t="str">
        <f t="shared" si="5"/>
        <v/>
      </c>
      <c r="V38" s="58" t="str">
        <f t="shared" si="6"/>
        <v/>
      </c>
      <c r="W38" s="59" t="str">
        <f t="shared" si="7"/>
        <v/>
      </c>
      <c r="X38" s="60">
        <f>IF(AND($E38="T",$T38="IndOrTeam"),COUNTIF(($U$13:$U38),$U38),0)</f>
        <v>0</v>
      </c>
    </row>
    <row r="39" spans="1:39" x14ac:dyDescent="0.25">
      <c r="A39" s="44">
        <v>27</v>
      </c>
      <c r="B39" s="63"/>
      <c r="C39" s="46" t="str">
        <f t="shared" si="12"/>
        <v/>
      </c>
      <c r="D39" s="47" t="str">
        <f t="shared" si="13"/>
        <v/>
      </c>
      <c r="E39" s="48"/>
      <c r="F39" s="49" t="str">
        <f t="shared" si="8"/>
        <v/>
      </c>
      <c r="G39" s="69"/>
      <c r="H39" s="50"/>
      <c r="I39" s="50"/>
      <c r="J39" s="51"/>
      <c r="K39" s="52" t="str">
        <f t="shared" si="9"/>
        <v/>
      </c>
      <c r="L39" s="52" t="str">
        <f t="shared" si="0"/>
        <v/>
      </c>
      <c r="M39" s="52" t="str">
        <f t="shared" si="1"/>
        <v/>
      </c>
      <c r="N39" s="53" t="str">
        <f t="shared" si="10"/>
        <v/>
      </c>
      <c r="O39" s="65" t="str">
        <f t="shared" si="2"/>
        <v/>
      </c>
      <c r="P39" s="124"/>
      <c r="Q39" s="132"/>
      <c r="S39" s="66" t="str">
        <f t="shared" si="3"/>
        <v xml:space="preserve">LLANTWIT MAJOR &amp; DIST </v>
      </c>
      <c r="T39" s="56" t="str">
        <f t="shared" si="4"/>
        <v/>
      </c>
      <c r="U39" s="57" t="str">
        <f t="shared" si="5"/>
        <v/>
      </c>
      <c r="V39" s="58" t="str">
        <f t="shared" si="6"/>
        <v/>
      </c>
      <c r="W39" s="59" t="str">
        <f t="shared" si="7"/>
        <v/>
      </c>
      <c r="X39" s="60">
        <f>IF(AND($E39="T",$T39="IndOrTeam"),COUNTIF(($U$13:$U39),$U39),0)</f>
        <v>0</v>
      </c>
    </row>
    <row r="40" spans="1:39" x14ac:dyDescent="0.25">
      <c r="A40" s="44">
        <v>28</v>
      </c>
      <c r="B40" s="63"/>
      <c r="C40" s="46" t="str">
        <f t="shared" si="12"/>
        <v/>
      </c>
      <c r="D40" s="47" t="str">
        <f t="shared" si="13"/>
        <v/>
      </c>
      <c r="E40" s="48"/>
      <c r="F40" s="49" t="str">
        <f t="shared" si="8"/>
        <v/>
      </c>
      <c r="G40" s="69"/>
      <c r="H40" s="50"/>
      <c r="I40" s="50"/>
      <c r="J40" s="51"/>
      <c r="K40" s="52" t="str">
        <f t="shared" si="9"/>
        <v/>
      </c>
      <c r="L40" s="52" t="str">
        <f t="shared" si="0"/>
        <v/>
      </c>
      <c r="M40" s="52" t="str">
        <f t="shared" si="1"/>
        <v/>
      </c>
      <c r="N40" s="53" t="str">
        <f t="shared" si="10"/>
        <v/>
      </c>
      <c r="O40" s="65" t="str">
        <f t="shared" si="2"/>
        <v/>
      </c>
      <c r="P40" s="124"/>
      <c r="Q40" s="132"/>
      <c r="S40" s="66" t="str">
        <f t="shared" si="3"/>
        <v xml:space="preserve">LLANTWIT MAJOR &amp; DIST </v>
      </c>
      <c r="T40" s="56" t="str">
        <f t="shared" si="4"/>
        <v/>
      </c>
      <c r="U40" s="57" t="str">
        <f t="shared" si="5"/>
        <v/>
      </c>
      <c r="V40" s="58" t="str">
        <f t="shared" si="6"/>
        <v/>
      </c>
      <c r="W40" s="59" t="str">
        <f t="shared" si="7"/>
        <v/>
      </c>
      <c r="X40" s="60">
        <f>IF(AND($E40="T",$T40="IndOrTeam"),COUNTIF(($U$13:$U40),$U40),0)</f>
        <v>0</v>
      </c>
    </row>
    <row r="41" spans="1:39" x14ac:dyDescent="0.25">
      <c r="A41" s="44">
        <v>29</v>
      </c>
      <c r="B41" s="63"/>
      <c r="C41" s="46" t="str">
        <f t="shared" si="12"/>
        <v/>
      </c>
      <c r="D41" s="47" t="str">
        <f t="shared" si="13"/>
        <v/>
      </c>
      <c r="E41" s="48"/>
      <c r="F41" s="49" t="str">
        <f t="shared" si="8"/>
        <v/>
      </c>
      <c r="G41" s="69"/>
      <c r="H41" s="69"/>
      <c r="I41" s="69"/>
      <c r="J41" s="64"/>
      <c r="K41" s="52" t="str">
        <f t="shared" si="9"/>
        <v/>
      </c>
      <c r="L41" s="52" t="str">
        <f t="shared" si="0"/>
        <v/>
      </c>
      <c r="M41" s="52" t="str">
        <f t="shared" si="1"/>
        <v/>
      </c>
      <c r="N41" s="53" t="str">
        <f t="shared" si="10"/>
        <v/>
      </c>
      <c r="O41" s="65" t="str">
        <f t="shared" si="2"/>
        <v/>
      </c>
      <c r="P41" s="124"/>
      <c r="Q41" s="132"/>
      <c r="S41" s="66" t="str">
        <f t="shared" si="3"/>
        <v xml:space="preserve">LLANTWIT MAJOR &amp; DIST </v>
      </c>
      <c r="T41" s="56" t="str">
        <f t="shared" si="4"/>
        <v/>
      </c>
      <c r="U41" s="57" t="str">
        <f t="shared" si="5"/>
        <v/>
      </c>
      <c r="V41" s="58" t="str">
        <f t="shared" si="6"/>
        <v/>
      </c>
      <c r="W41" s="59" t="str">
        <f t="shared" si="7"/>
        <v/>
      </c>
      <c r="X41" s="60">
        <f>IF(AND($E41="T",$T41="IndOrTeam"),COUNTIF(($U$13:$U41),$U41),0)</f>
        <v>0</v>
      </c>
    </row>
    <row r="42" spans="1:39" x14ac:dyDescent="0.25">
      <c r="A42" s="44">
        <v>30</v>
      </c>
      <c r="B42" s="63"/>
      <c r="C42" s="46" t="str">
        <f t="shared" si="12"/>
        <v/>
      </c>
      <c r="D42" s="47" t="str">
        <f t="shared" si="13"/>
        <v/>
      </c>
      <c r="E42" s="48"/>
      <c r="F42" s="49" t="str">
        <f t="shared" si="8"/>
        <v/>
      </c>
      <c r="G42" s="69"/>
      <c r="H42" s="69"/>
      <c r="I42" s="69"/>
      <c r="J42" s="64"/>
      <c r="K42" s="52" t="str">
        <f t="shared" si="9"/>
        <v/>
      </c>
      <c r="L42" s="52" t="str">
        <f t="shared" si="0"/>
        <v/>
      </c>
      <c r="M42" s="52" t="str">
        <f t="shared" si="1"/>
        <v/>
      </c>
      <c r="N42" s="53" t="str">
        <f t="shared" si="10"/>
        <v/>
      </c>
      <c r="O42" s="65" t="str">
        <f t="shared" si="2"/>
        <v/>
      </c>
      <c r="P42" s="124"/>
      <c r="Q42" s="132"/>
      <c r="S42" s="66" t="str">
        <f t="shared" si="3"/>
        <v xml:space="preserve">LLANTWIT MAJOR &amp; DIST </v>
      </c>
      <c r="T42" s="56" t="str">
        <f t="shared" si="4"/>
        <v/>
      </c>
      <c r="U42" s="57" t="str">
        <f t="shared" si="5"/>
        <v/>
      </c>
      <c r="V42" s="58" t="str">
        <f t="shared" si="6"/>
        <v/>
      </c>
      <c r="W42" s="59" t="str">
        <f t="shared" si="7"/>
        <v/>
      </c>
      <c r="X42" s="60">
        <f>IF(AND($E42="T",$T42="IndOrTeam"),COUNTIF(($U$13:$U42),$U42),0)</f>
        <v>0</v>
      </c>
    </row>
    <row r="43" spans="1:39" ht="15.75" thickBot="1" x14ac:dyDescent="0.3">
      <c r="A43" s="44"/>
      <c r="B43" s="71"/>
      <c r="C43" s="72"/>
      <c r="D43" s="73"/>
      <c r="E43" s="72"/>
      <c r="F43" s="72" t="str">
        <f t="shared" si="8"/>
        <v/>
      </c>
      <c r="G43" s="72"/>
      <c r="H43" s="72"/>
      <c r="I43" s="72"/>
      <c r="J43" s="72"/>
      <c r="K43" s="74"/>
      <c r="L43" s="74"/>
      <c r="M43" s="74"/>
      <c r="N43" s="75"/>
      <c r="O43" s="76"/>
      <c r="P43" s="125"/>
      <c r="Q43" s="133"/>
      <c r="S43" s="77"/>
      <c r="T43" s="78"/>
      <c r="U43" s="79"/>
      <c r="V43" s="80"/>
      <c r="W43" s="81"/>
      <c r="X43" s="82"/>
    </row>
    <row r="44" spans="1:39" ht="15.75" thickBot="1" x14ac:dyDescent="0.3"/>
    <row r="45" spans="1:39" ht="15.75" thickBot="1" x14ac:dyDescent="0.3">
      <c r="B45" s="121" t="s">
        <v>98</v>
      </c>
      <c r="C45" s="121"/>
      <c r="D45" s="121"/>
      <c r="E45" s="121"/>
      <c r="F45" s="121"/>
      <c r="G45" s="121"/>
      <c r="H45" s="135" t="s">
        <v>99</v>
      </c>
      <c r="J45" s="19" t="s">
        <v>12</v>
      </c>
      <c r="N45" s="20">
        <f>SUM($N$13:$N$42)</f>
        <v>140</v>
      </c>
      <c r="P45" s="84"/>
      <c r="Q45" s="129"/>
    </row>
    <row r="46" spans="1:39" ht="21" customHeight="1" x14ac:dyDescent="0.25">
      <c r="B46" s="85" t="s">
        <v>56</v>
      </c>
      <c r="C46" s="85"/>
      <c r="D46" s="85"/>
      <c r="E46" s="85"/>
      <c r="F46" s="85"/>
      <c r="G46" s="85"/>
      <c r="H46" s="85"/>
      <c r="I46" s="85"/>
      <c r="J46" s="85"/>
      <c r="K46" s="86"/>
      <c r="L46" s="86"/>
      <c r="M46" s="86"/>
      <c r="N46" s="85"/>
      <c r="P46" s="83"/>
      <c r="Q46" s="130"/>
    </row>
    <row r="47" spans="1:39" s="136" customFormat="1" x14ac:dyDescent="0.25">
      <c r="I47" s="137"/>
      <c r="P47" s="138"/>
      <c r="Q47" s="139"/>
      <c r="Z47" s="140"/>
      <c r="AA47" s="140"/>
      <c r="AB47" s="140"/>
      <c r="AC47" s="140"/>
      <c r="AD47" s="140"/>
      <c r="AE47" s="140"/>
      <c r="AF47" s="140"/>
      <c r="AG47" s="140"/>
      <c r="AH47" s="140"/>
      <c r="AI47" s="140"/>
      <c r="AJ47" s="140"/>
      <c r="AK47" s="140"/>
      <c r="AL47" s="140"/>
      <c r="AM47" s="140"/>
    </row>
    <row r="48" spans="1:39" ht="99.6" customHeight="1" x14ac:dyDescent="0.25">
      <c r="B48" s="153" t="s">
        <v>59</v>
      </c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  <c r="N48" s="153"/>
      <c r="O48" s="153"/>
      <c r="P48" s="89"/>
      <c r="Q48" s="131"/>
      <c r="U48" s="88"/>
      <c r="V48" s="88"/>
      <c r="W48" s="88"/>
      <c r="X48" s="88"/>
    </row>
    <row r="49" spans="2:24" ht="15.75" x14ac:dyDescent="0.25">
      <c r="B49" s="9" t="s">
        <v>57</v>
      </c>
      <c r="C49" s="90"/>
      <c r="D49" s="91"/>
      <c r="E49" s="91"/>
      <c r="F49" s="91"/>
      <c r="G49" s="91"/>
      <c r="H49" s="91"/>
      <c r="I49" s="88"/>
      <c r="J49" s="88"/>
      <c r="K49" s="92"/>
      <c r="L49" s="92"/>
      <c r="M49" s="92"/>
      <c r="N49" s="88"/>
      <c r="O49" s="88"/>
      <c r="P49" s="89"/>
      <c r="Q49" s="131"/>
      <c r="U49" s="88"/>
      <c r="V49" s="88"/>
      <c r="W49" s="88"/>
      <c r="X49" s="88"/>
    </row>
    <row r="50" spans="2:24" ht="17.25" customHeight="1" x14ac:dyDescent="0.25">
      <c r="B50" s="154" t="s">
        <v>100</v>
      </c>
      <c r="C50" s="154"/>
      <c r="D50" s="154"/>
      <c r="E50" s="154"/>
      <c r="F50" s="141"/>
      <c r="G50" s="141" t="s">
        <v>101</v>
      </c>
      <c r="H50" s="142" t="s">
        <v>102</v>
      </c>
      <c r="I50" s="83" t="s">
        <v>103</v>
      </c>
      <c r="P50" s="83"/>
      <c r="Q50" s="130"/>
    </row>
    <row r="51" spans="2:24" x14ac:dyDescent="0.25">
      <c r="B51" t="s">
        <v>58</v>
      </c>
      <c r="P51" s="83"/>
      <c r="Q51" s="130"/>
    </row>
    <row r="52" spans="2:24" x14ac:dyDescent="0.25">
      <c r="B52" t="s">
        <v>104</v>
      </c>
      <c r="I52" s="83"/>
      <c r="P52" s="83"/>
      <c r="Q52" s="130"/>
    </row>
    <row r="53" spans="2:24" x14ac:dyDescent="0.25">
      <c r="C53" s="93"/>
    </row>
    <row r="54" spans="2:24" x14ac:dyDescent="0.25">
      <c r="B54" s="93" t="s">
        <v>90</v>
      </c>
    </row>
    <row r="67" spans="26:32" x14ac:dyDescent="0.25">
      <c r="Z67" s="87"/>
      <c r="AA67" s="87"/>
      <c r="AB67" s="87"/>
      <c r="AC67" s="87"/>
      <c r="AD67" s="87"/>
      <c r="AE67" s="87"/>
      <c r="AF67" s="87"/>
    </row>
  </sheetData>
  <sheetProtection selectLockedCells="1"/>
  <mergeCells count="9">
    <mergeCell ref="B48:O48"/>
    <mergeCell ref="B50:E50"/>
    <mergeCell ref="AG13:AG16"/>
    <mergeCell ref="AG17:AG20"/>
    <mergeCell ref="D6:G6"/>
    <mergeCell ref="D7:G7"/>
    <mergeCell ref="D8:G8"/>
    <mergeCell ref="D9:G9"/>
    <mergeCell ref="B11:O11"/>
  </mergeCells>
  <phoneticPr fontId="29" type="noConversion"/>
  <conditionalFormatting sqref="E13:E42">
    <cfRule type="expression" dxfId="8" priority="4" stopIfTrue="1">
      <formula>COUNTIF($T13,"&lt;&gt;IndOrTeam*")</formula>
    </cfRule>
  </conditionalFormatting>
  <conditionalFormatting sqref="E13:G42">
    <cfRule type="expression" dxfId="7" priority="1" stopIfTrue="1">
      <formula>ISBLANK($B13)</formula>
    </cfRule>
  </conditionalFormatting>
  <conditionalFormatting sqref="F13:F42">
    <cfRule type="expression" dxfId="6" priority="2">
      <formula>$L13="Open"</formula>
    </cfRule>
    <cfRule type="expression" dxfId="5" priority="3">
      <formula>$L13="Novice"</formula>
    </cfRule>
  </conditionalFormatting>
  <conditionalFormatting sqref="G13:G42">
    <cfRule type="expression" dxfId="4" priority="46">
      <formula>COUNTIF($F13,"Ind*")</formula>
    </cfRule>
    <cfRule type="expression" dxfId="3" priority="47">
      <formula>AND(COUNTIF($F13,"team*"),ISBLANK($G13))</formula>
    </cfRule>
    <cfRule type="expression" dxfId="2" priority="48">
      <formula>AND(COUNTIF($F13,"pair*"),ISBLANK($G13))</formula>
    </cfRule>
    <cfRule type="expression" dxfId="1" priority="49">
      <formula>AND(COUNTIF($F13,"pair*"),$X13&gt;2)</formula>
    </cfRule>
    <cfRule type="expression" dxfId="0" priority="50">
      <formula>$X13&gt;4</formula>
    </cfRule>
  </conditionalFormatting>
  <dataValidations count="4">
    <dataValidation type="list" allowBlank="1" showInputMessage="1" showErrorMessage="1" error="Enter correct class number" promptTitle="Enter Class No." sqref="B13:B42" xr:uid="{2CD0ADB1-5191-4446-9D39-7981CD6F9DC7}">
      <formula1>$Z$13:$Z$22</formula1>
    </dataValidation>
    <dataValidation type="list" allowBlank="1" showInputMessage="1" showErrorMessage="1" error="Enter T for team or leave blank if individual" sqref="E13:E42" xr:uid="{ED3AD40E-A133-40AF-BC03-43BAE3E49CF9}">
      <formula1>$AI$16</formula1>
    </dataValidation>
    <dataValidation type="list" errorStyle="warning" allowBlank="1" showInputMessage="1" showErrorMessage="1" error="Cloose from drop down list unless your club is not listed" prompt="Choose from drop down list" sqref="D6:G6" xr:uid="{59BF909F-E8A4-49F2-A364-D300378E281B}">
      <formula1>$AK$13:$AK$31</formula1>
    </dataValidation>
    <dataValidation type="list" errorStyle="warning" allowBlank="1" showInputMessage="1" showErrorMessage="1" error="Enter Y or N" sqref="P13:Q43" xr:uid="{A92D624D-0EEC-4B40-90E0-5082B21C6784}">
      <formula1>$AI$20:$AI$20</formula1>
    </dataValidation>
  </dataValidations>
  <hyperlinks>
    <hyperlink ref="H45" r:id="rId1" xr:uid="{3EF6744A-7F61-4545-8DD8-9517D46BEC8F}"/>
  </hyperlinks>
  <pageMargins left="0.51181102362204722" right="0.51181102362204722" top="0.55118110236220474" bottom="0.55118110236220474" header="0.31496062992125984" footer="0.31496062992125984"/>
  <pageSetup scale="90" fitToHeight="0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5</vt:i4>
      </vt:variant>
    </vt:vector>
  </HeadingPairs>
  <TitlesOfParts>
    <vt:vector size="6" baseType="lpstr">
      <vt:lpstr>CT Entry Form</vt:lpstr>
      <vt:lpstr>'CT Entry Form'!Ind</vt:lpstr>
      <vt:lpstr>'CT Entry Form'!IndOrTeam</vt:lpstr>
      <vt:lpstr>'CT Entry Form'!Pair</vt:lpstr>
      <vt:lpstr>'CT Entry Form'!Print_Area</vt:lpstr>
      <vt:lpstr>'CT Entry Form'!TeamInd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Liz Pitcher</dc:creator>
  <cp:lastModifiedBy>Ann Barnaby</cp:lastModifiedBy>
  <dcterms:created xsi:type="dcterms:W3CDTF">2023-04-14T07:59:59Z</dcterms:created>
  <dcterms:modified xsi:type="dcterms:W3CDTF">2025-05-20T06:37:59Z</dcterms:modified>
</cp:coreProperties>
</file>